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3\"/>
    </mc:Choice>
  </mc:AlternateContent>
  <xr:revisionPtr revIDLastSave="0" documentId="13_ncr:1_{EBE7C2A7-700A-44D7-8FDB-CF1B86936A9D}" xr6:coauthVersionLast="47" xr6:coauthVersionMax="47" xr10:uidLastSave="{00000000-0000-0000-0000-000000000000}"/>
  <bookViews>
    <workbookView xWindow="-120" yWindow="-120" windowWidth="29040" windowHeight="15840" tabRatio="717" activeTab="2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  <sheet name="Subway Rank" sheetId="6" r:id="rId5"/>
  </sheets>
  <definedNames>
    <definedName name="_xlnm.Print_Area" localSheetId="2">'Annual Total'!$A$1:$L$438</definedName>
    <definedName name="_xlnm.Print_Area" localSheetId="0">'Avg Weekday'!$A$1:$L$438</definedName>
    <definedName name="_xlnm.Print_Area" localSheetId="1">'Avg Wkend'!$A$1:$L$438</definedName>
    <definedName name="_xlnm.Print_Area" localSheetId="3">Closures!$A$2:$I$55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8" i="3" l="1"/>
  <c r="A438" i="2"/>
  <c r="B429" i="1"/>
  <c r="B42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55" i="1"/>
  <c r="B354" i="1"/>
  <c r="B353" i="1"/>
  <c r="B352" i="1"/>
  <c r="B350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67" i="1"/>
  <c r="B268" i="1"/>
  <c r="B269" i="1"/>
  <c r="B270" i="1"/>
  <c r="B271" i="1"/>
  <c r="B272" i="1"/>
  <c r="B273" i="1"/>
  <c r="B274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29" i="1"/>
  <c r="B221" i="1"/>
  <c r="B222" i="1"/>
  <c r="B223" i="1"/>
  <c r="B224" i="1"/>
  <c r="B225" i="1"/>
  <c r="B226" i="1"/>
  <c r="B227" i="1"/>
  <c r="B22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29" i="1"/>
  <c r="B130" i="1"/>
  <c r="B131" i="1"/>
  <c r="B132" i="1"/>
  <c r="B133" i="1"/>
  <c r="B134" i="1"/>
  <c r="B135" i="1"/>
  <c r="B136" i="1"/>
  <c r="B121" i="1"/>
  <c r="B122" i="1"/>
  <c r="B123" i="1"/>
  <c r="B124" i="1"/>
  <c r="B125" i="1"/>
  <c r="B126" i="1"/>
  <c r="B127" i="1"/>
  <c r="B128" i="1"/>
  <c r="B113" i="1"/>
  <c r="B114" i="1"/>
  <c r="B115" i="1"/>
  <c r="B116" i="1"/>
  <c r="B117" i="1"/>
  <c r="B118" i="1"/>
  <c r="B119" i="1"/>
  <c r="B120" i="1"/>
  <c r="B108" i="1"/>
  <c r="B109" i="1"/>
  <c r="B110" i="1"/>
  <c r="B111" i="1"/>
  <c r="B112" i="1"/>
  <c r="B102" i="1"/>
  <c r="B103" i="1"/>
  <c r="B104" i="1"/>
  <c r="B105" i="1"/>
  <c r="B106" i="1"/>
  <c r="B107" i="1"/>
  <c r="B95" i="1"/>
  <c r="B96" i="1"/>
  <c r="B97" i="1"/>
  <c r="B98" i="1"/>
  <c r="B99" i="1"/>
  <c r="B100" i="1"/>
  <c r="B101" i="1"/>
  <c r="B86" i="1"/>
  <c r="B87" i="1"/>
  <c r="B88" i="1"/>
  <c r="B89" i="1"/>
  <c r="B90" i="1"/>
  <c r="B91" i="1"/>
  <c r="B92" i="1"/>
  <c r="B93" i="1"/>
  <c r="B79" i="1"/>
  <c r="B80" i="1"/>
  <c r="B81" i="1"/>
  <c r="B82" i="1"/>
  <c r="B83" i="1"/>
  <c r="B84" i="1"/>
  <c r="B85" i="1"/>
  <c r="B77" i="1"/>
  <c r="B78" i="1"/>
  <c r="B76" i="1"/>
  <c r="A12" i="4"/>
  <c r="A13" i="4"/>
  <c r="A14" i="4"/>
  <c r="A15" i="4" s="1"/>
  <c r="A16" i="4" s="1"/>
  <c r="A17" i="4" s="1"/>
  <c r="B57" i="1"/>
  <c r="B58" i="1"/>
  <c r="B59" i="1"/>
  <c r="B60" i="1"/>
  <c r="B61" i="1"/>
  <c r="B62" i="1"/>
  <c r="B63" i="1"/>
  <c r="B64" i="1"/>
  <c r="B65" i="1"/>
  <c r="B66" i="1"/>
  <c r="B67" i="1"/>
  <c r="B44" i="1"/>
  <c r="B45" i="1"/>
  <c r="B46" i="1"/>
  <c r="B47" i="1"/>
  <c r="B48" i="1"/>
  <c r="B50" i="1"/>
  <c r="B51" i="1"/>
  <c r="B52" i="1"/>
  <c r="B53" i="1"/>
  <c r="B54" i="1"/>
  <c r="B55" i="1"/>
  <c r="B94" i="1" l="1"/>
  <c r="A5" i="4" l="1"/>
  <c r="A6" i="4" s="1"/>
  <c r="A7" i="4" s="1"/>
  <c r="A8" i="4" s="1"/>
  <c r="A9" i="4" l="1"/>
  <c r="B43" i="1"/>
  <c r="B68" i="1"/>
  <c r="K434" i="3"/>
  <c r="K433" i="3"/>
  <c r="K432" i="3"/>
  <c r="K431" i="3"/>
  <c r="J435" i="3"/>
  <c r="J434" i="3"/>
  <c r="J433" i="3"/>
  <c r="J432" i="3"/>
  <c r="J431" i="3"/>
  <c r="J436" i="3"/>
  <c r="K4" i="2"/>
  <c r="J4" i="2"/>
  <c r="J8" i="3"/>
  <c r="J5" i="3"/>
  <c r="J4" i="3"/>
  <c r="K436" i="3"/>
  <c r="A10" i="4" l="1"/>
  <c r="B49" i="1" s="1"/>
  <c r="J8" i="1"/>
  <c r="I8" i="1" a="1"/>
  <c r="I8" i="1" s="1"/>
  <c r="K8" i="1" s="1"/>
  <c r="I4" i="1" a="1"/>
  <c r="I4" i="1" s="1"/>
  <c r="J4" i="1" s="1"/>
  <c r="K4" i="1" s="1"/>
  <c r="P420" i="6"/>
  <c r="N419" i="6"/>
  <c r="G426" i="6"/>
  <c r="L419" i="6"/>
  <c r="L403" i="3" a="1"/>
  <c r="L403" i="3" s="1"/>
  <c r="L386" i="3" a="1"/>
  <c r="L386" i="3" s="1"/>
  <c r="L383" i="3" a="1"/>
  <c r="L383" i="3" s="1"/>
  <c r="J359" i="3"/>
  <c r="K359" i="3" s="1"/>
  <c r="L358" i="3" a="1"/>
  <c r="L358" i="3" s="1"/>
  <c r="J358" i="3"/>
  <c r="K358" i="3" s="1"/>
  <c r="L357" i="3" a="1"/>
  <c r="L357" i="3" s="1"/>
  <c r="J341" i="3"/>
  <c r="K341" i="3" s="1"/>
  <c r="J319" i="3"/>
  <c r="K319" i="3" s="1"/>
  <c r="L318" i="3" a="1"/>
  <c r="L318" i="3" s="1"/>
  <c r="L311" i="3" a="1"/>
  <c r="L311" i="3" s="1"/>
  <c r="J303" i="3"/>
  <c r="K303" i="3" s="1"/>
  <c r="L300" i="3" a="1"/>
  <c r="L300" i="3" s="1"/>
  <c r="J300" i="3"/>
  <c r="K300" i="3" s="1"/>
  <c r="L269" i="3" a="1"/>
  <c r="L269" i="3" s="1"/>
  <c r="L257" i="3" a="1"/>
  <c r="L257" i="3" s="1"/>
  <c r="J255" i="3"/>
  <c r="K255" i="3" s="1"/>
  <c r="J235" i="3"/>
  <c r="K235" i="3" s="1"/>
  <c r="L233" i="3" a="1"/>
  <c r="L233" i="3" s="1"/>
  <c r="J233" i="3"/>
  <c r="K233" i="3" s="1"/>
  <c r="J218" i="3"/>
  <c r="K218" i="3" s="1"/>
  <c r="J217" i="3"/>
  <c r="K217" i="3" s="1"/>
  <c r="J185" i="3"/>
  <c r="K185" i="3" s="1"/>
  <c r="L184" i="3" a="1"/>
  <c r="L184" i="3" s="1"/>
  <c r="J183" i="3"/>
  <c r="K183" i="3" s="1"/>
  <c r="J182" i="3"/>
  <c r="K182" i="3" s="1"/>
  <c r="L170" i="3" a="1"/>
  <c r="L170" i="3" s="1"/>
  <c r="J169" i="3"/>
  <c r="K169" i="3" s="1"/>
  <c r="L159" i="3" a="1"/>
  <c r="L159" i="3" s="1"/>
  <c r="J150" i="3"/>
  <c r="K150" i="3" s="1"/>
  <c r="J141" i="3"/>
  <c r="K141" i="3" s="1"/>
  <c r="L125" i="3" a="1"/>
  <c r="L125" i="3" s="1"/>
  <c r="L122" i="3" a="1"/>
  <c r="L122" i="3" s="1"/>
  <c r="J119" i="3"/>
  <c r="K119" i="3" s="1"/>
  <c r="L116" i="3" a="1"/>
  <c r="L116" i="3" s="1"/>
  <c r="J116" i="3"/>
  <c r="K116" i="3" s="1"/>
  <c r="K97" i="3"/>
  <c r="L86" i="3" a="1"/>
  <c r="L86" i="3" s="1"/>
  <c r="L85" i="3" a="1"/>
  <c r="L85" i="3" s="1"/>
  <c r="K77" i="3"/>
  <c r="L68" i="3" a="1"/>
  <c r="L68" i="3" s="1"/>
  <c r="L65" i="3" a="1"/>
  <c r="L65" i="3" s="1"/>
  <c r="J51" i="3"/>
  <c r="K51" i="3" s="1"/>
  <c r="J50" i="3"/>
  <c r="K50" i="3" s="1"/>
  <c r="L33" i="3" a="1"/>
  <c r="L33" i="3" s="1"/>
  <c r="J33" i="3"/>
  <c r="K33" i="3" s="1"/>
  <c r="J31" i="3"/>
  <c r="K31" i="3" s="1"/>
  <c r="L24" i="3" a="1"/>
  <c r="L24" i="3" s="1"/>
  <c r="J12" i="3"/>
  <c r="K12" i="3" s="1"/>
  <c r="J11" i="3"/>
  <c r="K11" i="3" s="1"/>
  <c r="L10" i="3" a="1"/>
  <c r="L10" i="3" s="1"/>
  <c r="J10" i="3"/>
  <c r="K10" i="3" s="1"/>
  <c r="L8" i="3" a="1"/>
  <c r="L8" i="3" s="1"/>
  <c r="H436" i="3"/>
  <c r="H434" i="3"/>
  <c r="H433" i="3"/>
  <c r="H432" i="3"/>
  <c r="H431" i="3"/>
  <c r="I429" i="2" a="1"/>
  <c r="I429" i="2" s="1"/>
  <c r="J429" i="2" s="1"/>
  <c r="K429" i="2" s="1"/>
  <c r="K363" i="2"/>
  <c r="K346" i="2"/>
  <c r="K340" i="2"/>
  <c r="K321" i="2"/>
  <c r="K304" i="2"/>
  <c r="K297" i="2"/>
  <c r="K296" i="2"/>
  <c r="K264" i="2"/>
  <c r="K261" i="2"/>
  <c r="K255" i="2"/>
  <c r="K254" i="2"/>
  <c r="K235" i="2"/>
  <c r="K203" i="2"/>
  <c r="K200" i="2"/>
  <c r="K189" i="2"/>
  <c r="K169" i="2"/>
  <c r="K165" i="2"/>
  <c r="K161" i="2"/>
  <c r="K160" i="2"/>
  <c r="K159" i="2"/>
  <c r="K145" i="2"/>
  <c r="K139" i="2"/>
  <c r="K75" i="2"/>
  <c r="K58" i="2"/>
  <c r="K44" i="2"/>
  <c r="K41" i="2"/>
  <c r="K8" i="2"/>
  <c r="J435" i="1"/>
  <c r="K382" i="1"/>
  <c r="K350" i="1"/>
  <c r="K244" i="1"/>
  <c r="K247" i="1"/>
  <c r="K249" i="1"/>
  <c r="K276" i="1"/>
  <c r="K277" i="1"/>
  <c r="K297" i="1"/>
  <c r="K325" i="1"/>
  <c r="K326" i="1"/>
  <c r="K329" i="1"/>
  <c r="K338" i="1"/>
  <c r="K108" i="1"/>
  <c r="K111" i="1"/>
  <c r="K112" i="1"/>
  <c r="K124" i="1"/>
  <c r="K141" i="1"/>
  <c r="K186" i="1"/>
  <c r="K205" i="1"/>
  <c r="K208" i="1"/>
  <c r="K21" i="1"/>
  <c r="K24" i="1"/>
  <c r="K27" i="1"/>
  <c r="K31" i="1"/>
  <c r="K41" i="1"/>
  <c r="K42" i="1"/>
  <c r="K56" i="1"/>
  <c r="H431" i="1"/>
  <c r="L5" i="2" a="1"/>
  <c r="L5" i="2" s="1"/>
  <c r="J435" i="2"/>
  <c r="L429" i="2" a="1"/>
  <c r="L429" i="2" s="1"/>
  <c r="L394" i="2" a="1"/>
  <c r="L394" i="2" s="1"/>
  <c r="L377" i="2" a="1"/>
  <c r="L377" i="2" s="1"/>
  <c r="L374" i="2" a="1"/>
  <c r="L374" i="2" s="1"/>
  <c r="L348" i="2" a="1"/>
  <c r="L348" i="2" s="1"/>
  <c r="L347" i="2" a="1"/>
  <c r="L347" i="2" s="1"/>
  <c r="L346" i="2" a="1"/>
  <c r="L346" i="2" s="1"/>
  <c r="L337" i="2" a="1"/>
  <c r="L337" i="2" s="1"/>
  <c r="L334" i="2" a="1"/>
  <c r="L334" i="2" s="1"/>
  <c r="L331" i="2" a="1"/>
  <c r="L331" i="2" s="1"/>
  <c r="L302" i="2" a="1"/>
  <c r="L302" i="2" s="1"/>
  <c r="L289" i="2" a="1"/>
  <c r="L289" i="2" s="1"/>
  <c r="L287" i="2" a="1"/>
  <c r="L287" i="2" s="1"/>
  <c r="L251" i="2" a="1"/>
  <c r="L251" i="2" s="1"/>
  <c r="L228" i="2" a="1"/>
  <c r="L228" i="2" s="1"/>
  <c r="L226" i="2" a="1"/>
  <c r="L226" i="2" s="1"/>
  <c r="L225" i="2" a="1"/>
  <c r="L225" i="2" s="1"/>
  <c r="L224" i="2" a="1"/>
  <c r="L224" i="2" s="1"/>
  <c r="L223" i="2" a="1"/>
  <c r="L223" i="2" s="1"/>
  <c r="L219" i="2" a="1"/>
  <c r="L219" i="2" s="1"/>
  <c r="L217" i="2" a="1"/>
  <c r="L217" i="2" s="1"/>
  <c r="L214" i="2" a="1"/>
  <c r="L214" i="2" s="1"/>
  <c r="L188" i="2" a="1"/>
  <c r="L188" i="2" s="1"/>
  <c r="L187" i="2" a="1"/>
  <c r="L187" i="2" s="1"/>
  <c r="L180" i="2" a="1"/>
  <c r="L180" i="2" s="1"/>
  <c r="L174" i="2" a="1"/>
  <c r="L174" i="2" s="1"/>
  <c r="L167" i="2" a="1"/>
  <c r="L167" i="2" s="1"/>
  <c r="L154" i="2" a="1"/>
  <c r="L154" i="2" s="1"/>
  <c r="L149" i="2" a="1"/>
  <c r="L149" i="2" s="1"/>
  <c r="L144" i="2" a="1"/>
  <c r="L144" i="2" s="1"/>
  <c r="L143" i="2" a="1"/>
  <c r="L143" i="2" s="1"/>
  <c r="L139" i="2" a="1"/>
  <c r="L139" i="2" s="1"/>
  <c r="L136" i="2" a="1"/>
  <c r="L136" i="2" s="1"/>
  <c r="L125" i="2" a="1"/>
  <c r="L125" i="2" s="1"/>
  <c r="L122" i="2" a="1"/>
  <c r="L122" i="2" s="1"/>
  <c r="L121" i="2" a="1"/>
  <c r="L121" i="2" s="1"/>
  <c r="L116" i="2" a="1"/>
  <c r="L116" i="2" s="1"/>
  <c r="L115" i="2" a="1"/>
  <c r="L115" i="2" s="1"/>
  <c r="L110" i="2" a="1"/>
  <c r="L110" i="2" s="1"/>
  <c r="L109" i="2" a="1"/>
  <c r="L109" i="2" s="1"/>
  <c r="L84" i="2" a="1"/>
  <c r="L84" i="2" s="1"/>
  <c r="L82" i="2" a="1"/>
  <c r="L82" i="2" s="1"/>
  <c r="L80" i="2" a="1"/>
  <c r="L80" i="2" s="1"/>
  <c r="L68" i="2" a="1"/>
  <c r="L68" i="2" s="1"/>
  <c r="L67" i="2" a="1"/>
  <c r="L67" i="2" s="1"/>
  <c r="L66" i="2" a="1"/>
  <c r="L66" i="2" s="1"/>
  <c r="L60" i="2" a="1"/>
  <c r="L60" i="2" s="1"/>
  <c r="L53" i="2" a="1"/>
  <c r="L53" i="2" s="1"/>
  <c r="L51" i="2" a="1"/>
  <c r="L51" i="2" s="1"/>
  <c r="L44" i="2" a="1"/>
  <c r="L44" i="2" s="1"/>
  <c r="L42" i="2" a="1"/>
  <c r="L42" i="2" s="1"/>
  <c r="L26" i="2" a="1"/>
  <c r="L26" i="2" s="1"/>
  <c r="L24" i="2" a="1"/>
  <c r="L24" i="2" s="1"/>
  <c r="L23" i="2" a="1"/>
  <c r="L23" i="2" s="1"/>
  <c r="L18" i="2" a="1"/>
  <c r="L18" i="2" s="1"/>
  <c r="L12" i="2" a="1"/>
  <c r="L12" i="2" s="1"/>
  <c r="L354" i="1" a="1"/>
  <c r="L354" i="1" s="1"/>
  <c r="L357" i="1" a="1"/>
  <c r="L357" i="1" s="1"/>
  <c r="L359" i="1" a="1"/>
  <c r="L359" i="1" s="1"/>
  <c r="L360" i="1" a="1"/>
  <c r="L360" i="1"/>
  <c r="L361" i="1" a="1"/>
  <c r="L361" i="1" s="1"/>
  <c r="L362" i="1" a="1"/>
  <c r="L362" i="1" s="1"/>
  <c r="L374" i="1" a="1"/>
  <c r="L374" i="1" s="1"/>
  <c r="L377" i="1" a="1"/>
  <c r="L377" i="1"/>
  <c r="L386" i="1" a="1"/>
  <c r="L386" i="1" s="1"/>
  <c r="L391" i="1" a="1"/>
  <c r="L391" i="1"/>
  <c r="L392" i="1" a="1"/>
  <c r="L392" i="1" s="1"/>
  <c r="L399" i="1" a="1"/>
  <c r="L399" i="1" s="1"/>
  <c r="L400" i="1" a="1"/>
  <c r="L400" i="1" s="1"/>
  <c r="L403" i="1" a="1"/>
  <c r="L403" i="1" s="1"/>
  <c r="L404" i="1" a="1"/>
  <c r="L404" i="1" s="1"/>
  <c r="L410" i="1" a="1"/>
  <c r="L410" i="1" s="1"/>
  <c r="L412" i="1" a="1"/>
  <c r="L412" i="1"/>
  <c r="L420" i="1" a="1"/>
  <c r="L420" i="1" s="1"/>
  <c r="L428" i="1" a="1"/>
  <c r="L428" i="1"/>
  <c r="L350" i="1" a="1"/>
  <c r="L350" i="1" s="1"/>
  <c r="L237" i="1" a="1"/>
  <c r="L237" i="1" s="1"/>
  <c r="L243" i="1" a="1"/>
  <c r="L243" i="1" s="1"/>
  <c r="L257" i="1" a="1"/>
  <c r="L257" i="1"/>
  <c r="L261" i="1" a="1"/>
  <c r="L261" i="1"/>
  <c r="L268" i="1" a="1"/>
  <c r="L268" i="1" s="1"/>
  <c r="L269" i="1" a="1"/>
  <c r="L269" i="1" s="1"/>
  <c r="L270" i="1" a="1"/>
  <c r="L270" i="1" s="1"/>
  <c r="L273" i="1" a="1"/>
  <c r="L273" i="1" s="1"/>
  <c r="L274" i="1" a="1"/>
  <c r="L274" i="1" s="1"/>
  <c r="L275" i="1" a="1"/>
  <c r="L275" i="1"/>
  <c r="L278" i="1" a="1"/>
  <c r="L278" i="1" s="1"/>
  <c r="L285" i="1" a="1"/>
  <c r="L285" i="1"/>
  <c r="L287" i="1" a="1"/>
  <c r="L287" i="1" s="1"/>
  <c r="L288" i="1" a="1"/>
  <c r="L288" i="1" s="1"/>
  <c r="L289" i="1" a="1"/>
  <c r="L289" i="1"/>
  <c r="L290" i="1" a="1"/>
  <c r="L290" i="1" s="1"/>
  <c r="L299" i="1" a="1"/>
  <c r="L299" i="1" s="1"/>
  <c r="L302" i="1" a="1"/>
  <c r="L302" i="1" s="1"/>
  <c r="L303" i="1" a="1"/>
  <c r="L303" i="1" s="1"/>
  <c r="L311" i="1" a="1"/>
  <c r="L311" i="1" s="1"/>
  <c r="L312" i="1" a="1"/>
  <c r="L312" i="1" s="1"/>
  <c r="L316" i="1" a="1"/>
  <c r="L316" i="1"/>
  <c r="L323" i="1" a="1"/>
  <c r="L323" i="1" s="1"/>
  <c r="L325" i="1" a="1"/>
  <c r="L325" i="1"/>
  <c r="L328" i="1" a="1"/>
  <c r="L328" i="1"/>
  <c r="L330" i="1" a="1"/>
  <c r="L330" i="1"/>
  <c r="L347" i="1" a="1"/>
  <c r="L347" i="1" s="1"/>
  <c r="L232" i="1" a="1"/>
  <c r="L232" i="1" s="1"/>
  <c r="L78" i="1" a="1"/>
  <c r="L78" i="1"/>
  <c r="L81" i="1" a="1"/>
  <c r="L81" i="1" s="1"/>
  <c r="L82" i="1" a="1"/>
  <c r="L82" i="1"/>
  <c r="L83" i="1" a="1"/>
  <c r="L83" i="1" s="1"/>
  <c r="L91" i="1" a="1"/>
  <c r="L91" i="1" s="1"/>
  <c r="L92" i="1" a="1"/>
  <c r="L92" i="1" s="1"/>
  <c r="L94" i="1" a="1"/>
  <c r="L94" i="1" s="1"/>
  <c r="L111" i="1" a="1"/>
  <c r="L111" i="1" s="1"/>
  <c r="L112" i="1" a="1"/>
  <c r="L112" i="1" s="1"/>
  <c r="L118" i="1" a="1"/>
  <c r="L118" i="1" s="1"/>
  <c r="L119" i="1" a="1"/>
  <c r="L119" i="1" s="1"/>
  <c r="L122" i="1" a="1"/>
  <c r="L122" i="1"/>
  <c r="L134" i="1" a="1"/>
  <c r="L134" i="1" s="1"/>
  <c r="L135" i="1" a="1"/>
  <c r="L135" i="1" s="1"/>
  <c r="L138" i="1" a="1"/>
  <c r="L138" i="1" s="1"/>
  <c r="L139" i="1" a="1"/>
  <c r="L139" i="1"/>
  <c r="L141" i="1" a="1"/>
  <c r="L141" i="1" s="1"/>
  <c r="L145" i="1" a="1"/>
  <c r="L145" i="1" s="1"/>
  <c r="L153" i="1" a="1"/>
  <c r="L153" i="1" s="1"/>
  <c r="L154" i="1" a="1"/>
  <c r="L154" i="1" s="1"/>
  <c r="L161" i="1" a="1"/>
  <c r="L161" i="1" s="1"/>
  <c r="L165" i="1" a="1"/>
  <c r="L165" i="1" s="1"/>
  <c r="L166" i="1" a="1"/>
  <c r="L166" i="1" s="1"/>
  <c r="L167" i="1" a="1"/>
  <c r="L167" i="1" s="1"/>
  <c r="L173" i="1" a="1"/>
  <c r="L173" i="1" s="1"/>
  <c r="L174" i="1" a="1"/>
  <c r="L174" i="1" s="1"/>
  <c r="L180" i="1" a="1"/>
  <c r="L180" i="1" s="1"/>
  <c r="L181" i="1" a="1"/>
  <c r="L181" i="1" s="1"/>
  <c r="L183" i="1" a="1"/>
  <c r="L183" i="1"/>
  <c r="L187" i="1" a="1"/>
  <c r="L187" i="1"/>
  <c r="L188" i="1" a="1"/>
  <c r="L188" i="1" s="1"/>
  <c r="L191" i="1" a="1"/>
  <c r="L191" i="1"/>
  <c r="L198" i="1" a="1"/>
  <c r="L198" i="1"/>
  <c r="L199" i="1" a="1"/>
  <c r="L199" i="1" s="1"/>
  <c r="L201" i="1" a="1"/>
  <c r="L201" i="1"/>
  <c r="L202" i="1" a="1"/>
  <c r="L202" i="1" s="1"/>
  <c r="L203" i="1" a="1"/>
  <c r="L203" i="1" s="1"/>
  <c r="L216" i="1" a="1"/>
  <c r="L216" i="1" s="1"/>
  <c r="L223" i="1" a="1"/>
  <c r="L223" i="1" s="1"/>
  <c r="L226" i="1" a="1"/>
  <c r="L226" i="1"/>
  <c r="L227" i="1" a="1"/>
  <c r="L227" i="1" s="1"/>
  <c r="L228" i="1" a="1"/>
  <c r="L228" i="1" s="1"/>
  <c r="L73" i="1" a="1"/>
  <c r="L73" i="1" s="1"/>
  <c r="L8" i="1" a="1"/>
  <c r="L8" i="1" s="1"/>
  <c r="L9" i="1" a="1"/>
  <c r="L9" i="1" s="1"/>
  <c r="L10" i="1" a="1"/>
  <c r="L10" i="1" s="1"/>
  <c r="L13" i="1" a="1"/>
  <c r="L13" i="1" s="1"/>
  <c r="L17" i="1" a="1"/>
  <c r="L17" i="1" s="1"/>
  <c r="L22" i="1" a="1"/>
  <c r="L22" i="1" s="1"/>
  <c r="L23" i="1" a="1"/>
  <c r="L23" i="1" s="1"/>
  <c r="L26" i="1" a="1"/>
  <c r="L26" i="1"/>
  <c r="L30" i="1" a="1"/>
  <c r="L30" i="1"/>
  <c r="L31" i="1" a="1"/>
  <c r="L31" i="1" s="1"/>
  <c r="L36" i="1" a="1"/>
  <c r="L36" i="1"/>
  <c r="L50" i="1" a="1"/>
  <c r="L50" i="1"/>
  <c r="L51" i="1" a="1"/>
  <c r="L51" i="1" s="1"/>
  <c r="L53" i="1" a="1"/>
  <c r="L53" i="1"/>
  <c r="L56" i="1" a="1"/>
  <c r="L56" i="1" s="1"/>
  <c r="L57" i="1" a="1"/>
  <c r="L57" i="1" s="1"/>
  <c r="L59" i="1" a="1"/>
  <c r="L59" i="1"/>
  <c r="L62" i="1" a="1"/>
  <c r="L62" i="1" s="1"/>
  <c r="L68" i="1"/>
  <c r="L5" i="1" a="1"/>
  <c r="L5" i="1" s="1"/>
  <c r="J355" i="2"/>
  <c r="K355" i="2" s="1"/>
  <c r="J356" i="2"/>
  <c r="K356" i="2" s="1"/>
  <c r="J357" i="2"/>
  <c r="K357" i="2" s="1"/>
  <c r="J360" i="2"/>
  <c r="K360" i="2" s="1"/>
  <c r="J361" i="2"/>
  <c r="K361" i="2" s="1"/>
  <c r="J362" i="2"/>
  <c r="K362" i="2" s="1"/>
  <c r="J363" i="2"/>
  <c r="J364" i="2"/>
  <c r="K364" i="2" s="1"/>
  <c r="J376" i="2"/>
  <c r="K376" i="2" s="1"/>
  <c r="J377" i="2"/>
  <c r="K377" i="2" s="1"/>
  <c r="J381" i="2"/>
  <c r="K381" i="2" s="1"/>
  <c r="J382" i="2"/>
  <c r="K382" i="2" s="1"/>
  <c r="J384" i="2"/>
  <c r="K384" i="2" s="1"/>
  <c r="J387" i="2"/>
  <c r="K387" i="2" s="1"/>
  <c r="J389" i="2"/>
  <c r="K389" i="2" s="1"/>
  <c r="J392" i="2"/>
  <c r="K392" i="2" s="1"/>
  <c r="J396" i="2"/>
  <c r="K396" i="2" s="1"/>
  <c r="J397" i="2"/>
  <c r="K397" i="2" s="1"/>
  <c r="J398" i="2"/>
  <c r="K398" i="2" s="1"/>
  <c r="J399" i="2"/>
  <c r="K399" i="2" s="1"/>
  <c r="J403" i="2"/>
  <c r="K403" i="2" s="1"/>
  <c r="J404" i="2"/>
  <c r="K404" i="2" s="1"/>
  <c r="J407" i="2"/>
  <c r="K407" i="2" s="1"/>
  <c r="J408" i="2"/>
  <c r="K408" i="2" s="1"/>
  <c r="J412" i="2"/>
  <c r="K412" i="2" s="1"/>
  <c r="J414" i="2"/>
  <c r="K414" i="2" s="1"/>
  <c r="J415" i="2"/>
  <c r="K415" i="2" s="1"/>
  <c r="J417" i="2"/>
  <c r="K417" i="2" s="1"/>
  <c r="J423" i="2"/>
  <c r="K423" i="2" s="1"/>
  <c r="J424" i="2"/>
  <c r="K424" i="2" s="1"/>
  <c r="J427" i="2"/>
  <c r="K427" i="2" s="1"/>
  <c r="J428" i="2"/>
  <c r="K428" i="2" s="1"/>
  <c r="J352" i="2"/>
  <c r="K352" i="2" s="1"/>
  <c r="J350" i="2"/>
  <c r="K350" i="2" s="1"/>
  <c r="J234" i="2"/>
  <c r="K234" i="2" s="1"/>
  <c r="J236" i="2"/>
  <c r="K236" i="2" s="1"/>
  <c r="J240" i="2"/>
  <c r="K240" i="2" s="1"/>
  <c r="J241" i="2"/>
  <c r="K241" i="2" s="1"/>
  <c r="J242" i="2"/>
  <c r="K242" i="2" s="1"/>
  <c r="J243" i="2"/>
  <c r="K243" i="2" s="1"/>
  <c r="J244" i="2"/>
  <c r="K244" i="2" s="1"/>
  <c r="J249" i="2"/>
  <c r="K249" i="2" s="1"/>
  <c r="J250" i="2"/>
  <c r="K250" i="2" s="1"/>
  <c r="J254" i="2"/>
  <c r="J256" i="2"/>
  <c r="K256" i="2" s="1"/>
  <c r="J261" i="2"/>
  <c r="J262" i="2"/>
  <c r="K262" i="2" s="1"/>
  <c r="J266" i="2"/>
  <c r="K266" i="2" s="1"/>
  <c r="J267" i="2"/>
  <c r="K267" i="2" s="1"/>
  <c r="J268" i="2"/>
  <c r="K268" i="2" s="1"/>
  <c r="J269" i="2"/>
  <c r="K269" i="2" s="1"/>
  <c r="J270" i="2"/>
  <c r="K270" i="2" s="1"/>
  <c r="J275" i="2"/>
  <c r="K275" i="2" s="1"/>
  <c r="J276" i="2"/>
  <c r="K276" i="2" s="1"/>
  <c r="J283" i="2"/>
  <c r="K283" i="2" s="1"/>
  <c r="J286" i="2"/>
  <c r="K286" i="2" s="1"/>
  <c r="J287" i="2"/>
  <c r="K287" i="2" s="1"/>
  <c r="J288" i="2"/>
  <c r="K288" i="2" s="1"/>
  <c r="J293" i="2"/>
  <c r="K293" i="2" s="1"/>
  <c r="J294" i="2"/>
  <c r="K294" i="2" s="1"/>
  <c r="J295" i="2"/>
  <c r="K295" i="2" s="1"/>
  <c r="J296" i="2"/>
  <c r="J302" i="2"/>
  <c r="K302" i="2" s="1"/>
  <c r="J303" i="2"/>
  <c r="K303" i="2" s="1"/>
  <c r="J307" i="2"/>
  <c r="K307" i="2" s="1"/>
  <c r="J308" i="2"/>
  <c r="K308" i="2" s="1"/>
  <c r="J310" i="2"/>
  <c r="K310" i="2" s="1"/>
  <c r="J314" i="2"/>
  <c r="K314" i="2" s="1"/>
  <c r="J316" i="2"/>
  <c r="K316" i="2" s="1"/>
  <c r="J317" i="2"/>
  <c r="K317" i="2" s="1"/>
  <c r="J318" i="2"/>
  <c r="K318" i="2" s="1"/>
  <c r="J320" i="2"/>
  <c r="K320" i="2" s="1"/>
  <c r="J322" i="2"/>
  <c r="K322" i="2" s="1"/>
  <c r="J329" i="2"/>
  <c r="K329" i="2" s="1"/>
  <c r="J330" i="2"/>
  <c r="K330" i="2" s="1"/>
  <c r="J334" i="2"/>
  <c r="K334" i="2" s="1"/>
  <c r="J335" i="2"/>
  <c r="K335" i="2" s="1"/>
  <c r="J336" i="2"/>
  <c r="K336" i="2" s="1"/>
  <c r="J342" i="2"/>
  <c r="K342" i="2" s="1"/>
  <c r="J344" i="2"/>
  <c r="K344" i="2" s="1"/>
  <c r="J347" i="2"/>
  <c r="K347" i="2" s="1"/>
  <c r="J348" i="2"/>
  <c r="K348" i="2" s="1"/>
  <c r="J75" i="2"/>
  <c r="J78" i="2"/>
  <c r="K78" i="2" s="1"/>
  <c r="J79" i="2"/>
  <c r="K79" i="2" s="1"/>
  <c r="J82" i="2"/>
  <c r="K82" i="2" s="1"/>
  <c r="J85" i="2"/>
  <c r="K85" i="2" s="1"/>
  <c r="J86" i="2"/>
  <c r="K86" i="2" s="1"/>
  <c r="J87" i="2"/>
  <c r="K87" i="2" s="1"/>
  <c r="J93" i="2"/>
  <c r="K93" i="2" s="1"/>
  <c r="J96" i="2"/>
  <c r="K96" i="2" s="1"/>
  <c r="J107" i="2"/>
  <c r="K107" i="2" s="1"/>
  <c r="J115" i="2"/>
  <c r="K115" i="2" s="1"/>
  <c r="J116" i="2"/>
  <c r="K116" i="2" s="1"/>
  <c r="J120" i="2"/>
  <c r="K120" i="2" s="1"/>
  <c r="J121" i="2"/>
  <c r="K121" i="2" s="1"/>
  <c r="J122" i="2"/>
  <c r="K122" i="2" s="1"/>
  <c r="J123" i="2"/>
  <c r="K123" i="2" s="1"/>
  <c r="J129" i="2"/>
  <c r="K129" i="2" s="1"/>
  <c r="J135" i="2"/>
  <c r="K135" i="2" s="1"/>
  <c r="J138" i="2"/>
  <c r="K138" i="2" s="1"/>
  <c r="J140" i="2"/>
  <c r="K140" i="2" s="1"/>
  <c r="J141" i="2"/>
  <c r="K141" i="2" s="1"/>
  <c r="J142" i="2"/>
  <c r="K142" i="2" s="1"/>
  <c r="J145" i="2"/>
  <c r="J146" i="2"/>
  <c r="K146" i="2" s="1"/>
  <c r="J147" i="2"/>
  <c r="K147" i="2" s="1"/>
  <c r="J149" i="2"/>
  <c r="K149" i="2" s="1"/>
  <c r="J155" i="2"/>
  <c r="K155" i="2" s="1"/>
  <c r="J157" i="2"/>
  <c r="K157" i="2" s="1"/>
  <c r="J162" i="2"/>
  <c r="K162" i="2" s="1"/>
  <c r="J163" i="2"/>
  <c r="K163" i="2" s="1"/>
  <c r="J165" i="2"/>
  <c r="J166" i="2"/>
  <c r="K166" i="2" s="1"/>
  <c r="J173" i="2"/>
  <c r="K173" i="2" s="1"/>
  <c r="J175" i="2"/>
  <c r="K175" i="2" s="1"/>
  <c r="J180" i="2"/>
  <c r="K180" i="2" s="1"/>
  <c r="J181" i="2"/>
  <c r="K181" i="2" s="1"/>
  <c r="J185" i="2"/>
  <c r="K185" i="2" s="1"/>
  <c r="J186" i="2"/>
  <c r="K186" i="2" s="1"/>
  <c r="J187" i="2"/>
  <c r="K187" i="2" s="1"/>
  <c r="J189" i="2"/>
  <c r="J195" i="2"/>
  <c r="K195" i="2" s="1"/>
  <c r="J196" i="2"/>
  <c r="K196" i="2" s="1"/>
  <c r="J197" i="2"/>
  <c r="K197" i="2" s="1"/>
  <c r="J198" i="2"/>
  <c r="K198" i="2" s="1"/>
  <c r="J199" i="2"/>
  <c r="K199" i="2" s="1"/>
  <c r="J206" i="2"/>
  <c r="K206" i="2" s="1"/>
  <c r="J213" i="2"/>
  <c r="K213" i="2" s="1"/>
  <c r="J215" i="2"/>
  <c r="K215" i="2" s="1"/>
  <c r="J216" i="2"/>
  <c r="K216" i="2" s="1"/>
  <c r="J219" i="2"/>
  <c r="K219" i="2" s="1"/>
  <c r="J220" i="2"/>
  <c r="K220" i="2" s="1"/>
  <c r="J221" i="2"/>
  <c r="K221" i="2" s="1"/>
  <c r="J74" i="2"/>
  <c r="K74" i="2" s="1"/>
  <c r="J73" i="2"/>
  <c r="K73" i="2" s="1"/>
  <c r="J12" i="2"/>
  <c r="K12" i="2" s="1"/>
  <c r="J13" i="2"/>
  <c r="K13" i="2" s="1"/>
  <c r="J14" i="2"/>
  <c r="K14" i="2" s="1"/>
  <c r="J17" i="2"/>
  <c r="K17" i="2" s="1"/>
  <c r="J19" i="2"/>
  <c r="K19" i="2" s="1"/>
  <c r="J20" i="2"/>
  <c r="K20" i="2" s="1"/>
  <c r="J21" i="2"/>
  <c r="K21" i="2" s="1"/>
  <c r="J33" i="2"/>
  <c r="K33" i="2" s="1"/>
  <c r="J34" i="2"/>
  <c r="K34" i="2" s="1"/>
  <c r="J35" i="2"/>
  <c r="K35" i="2" s="1"/>
  <c r="J41" i="2"/>
  <c r="J44" i="2"/>
  <c r="J45" i="2"/>
  <c r="K45" i="2" s="1"/>
  <c r="J47" i="2"/>
  <c r="K47" i="2" s="1"/>
  <c r="J53" i="2"/>
  <c r="K53" i="2" s="1"/>
  <c r="J54" i="2"/>
  <c r="K54" i="2" s="1"/>
  <c r="J59" i="2"/>
  <c r="K59" i="2" s="1"/>
  <c r="J60" i="2"/>
  <c r="K60" i="2" s="1"/>
  <c r="J61" i="2"/>
  <c r="K61" i="2" s="1"/>
  <c r="J64" i="2"/>
  <c r="K64" i="2" s="1"/>
  <c r="J66" i="2"/>
  <c r="K66" i="2" s="1"/>
  <c r="J67" i="2"/>
  <c r="K67" i="2" s="1"/>
  <c r="J5" i="2"/>
  <c r="K5" i="2" s="1"/>
  <c r="J371" i="1"/>
  <c r="K371" i="1" s="1"/>
  <c r="J378" i="1"/>
  <c r="K378" i="1" s="1"/>
  <c r="J392" i="1"/>
  <c r="K392" i="1" s="1"/>
  <c r="J393" i="1"/>
  <c r="K393" i="1" s="1"/>
  <c r="J398" i="1"/>
  <c r="K398" i="1" s="1"/>
  <c r="J399" i="1"/>
  <c r="K399" i="1" s="1"/>
  <c r="J400" i="1"/>
  <c r="K400" i="1" s="1"/>
  <c r="J401" i="1"/>
  <c r="K401" i="1" s="1"/>
  <c r="J411" i="1"/>
  <c r="K411" i="1" s="1"/>
  <c r="J419" i="1"/>
  <c r="K419" i="1" s="1"/>
  <c r="J353" i="1"/>
  <c r="K353" i="1" s="1"/>
  <c r="J352" i="1"/>
  <c r="K352" i="1" s="1"/>
  <c r="J233" i="1"/>
  <c r="K233" i="1" s="1"/>
  <c r="J249" i="1"/>
  <c r="J250" i="1"/>
  <c r="K250" i="1" s="1"/>
  <c r="J251" i="1"/>
  <c r="K251" i="1" s="1"/>
  <c r="J253" i="1"/>
  <c r="K253" i="1" s="1"/>
  <c r="J269" i="1"/>
  <c r="K269" i="1" s="1"/>
  <c r="J270" i="1"/>
  <c r="K270" i="1" s="1"/>
  <c r="J290" i="1"/>
  <c r="K290" i="1" s="1"/>
  <c r="J291" i="1"/>
  <c r="K291" i="1" s="1"/>
  <c r="J292" i="1"/>
  <c r="K292" i="1" s="1"/>
  <c r="J299" i="1"/>
  <c r="K299" i="1" s="1"/>
  <c r="J308" i="1"/>
  <c r="K308" i="1" s="1"/>
  <c r="J309" i="1"/>
  <c r="K309" i="1" s="1"/>
  <c r="J310" i="1"/>
  <c r="K310" i="1" s="1"/>
  <c r="J311" i="1"/>
  <c r="K311" i="1" s="1"/>
  <c r="J320" i="1"/>
  <c r="K320" i="1" s="1"/>
  <c r="J329" i="1"/>
  <c r="J339" i="1"/>
  <c r="K339" i="1" s="1"/>
  <c r="J350" i="1"/>
  <c r="J231" i="1"/>
  <c r="K231" i="1" s="1"/>
  <c r="J76" i="1"/>
  <c r="K76" i="1" s="1"/>
  <c r="J90" i="1"/>
  <c r="K90" i="1" s="1"/>
  <c r="J91" i="1"/>
  <c r="K91" i="1" s="1"/>
  <c r="J92" i="1"/>
  <c r="K92" i="1" s="1"/>
  <c r="J109" i="1"/>
  <c r="K109" i="1" s="1"/>
  <c r="J110" i="1"/>
  <c r="K110" i="1" s="1"/>
  <c r="J116" i="1"/>
  <c r="K116" i="1" s="1"/>
  <c r="J129" i="1"/>
  <c r="K129" i="1" s="1"/>
  <c r="J130" i="1"/>
  <c r="K130" i="1" s="1"/>
  <c r="J132" i="1"/>
  <c r="K132" i="1" s="1"/>
  <c r="J136" i="1"/>
  <c r="K136" i="1" s="1"/>
  <c r="J149" i="1"/>
  <c r="K149" i="1" s="1"/>
  <c r="J150" i="1"/>
  <c r="K150" i="1" s="1"/>
  <c r="J156" i="1"/>
  <c r="K156" i="1" s="1"/>
  <c r="J170" i="1"/>
  <c r="K170" i="1" s="1"/>
  <c r="J176" i="1"/>
  <c r="K176" i="1" s="1"/>
  <c r="J189" i="1"/>
  <c r="K189" i="1" s="1"/>
  <c r="J190" i="1"/>
  <c r="K190" i="1" s="1"/>
  <c r="J196" i="1"/>
  <c r="K196" i="1" s="1"/>
  <c r="J210" i="1"/>
  <c r="K210" i="1" s="1"/>
  <c r="J211" i="1"/>
  <c r="K211" i="1" s="1"/>
  <c r="J229" i="1"/>
  <c r="K229" i="1" s="1"/>
  <c r="J74" i="1"/>
  <c r="K74" i="1" s="1"/>
  <c r="J69" i="1"/>
  <c r="K69" i="1" s="1"/>
  <c r="J58" i="1"/>
  <c r="K58" i="1" s="1"/>
  <c r="J57" i="1"/>
  <c r="K57" i="1" s="1"/>
  <c r="J54" i="1"/>
  <c r="K54" i="1" s="1"/>
  <c r="J49" i="1"/>
  <c r="K49" i="1" s="1"/>
  <c r="J29" i="1"/>
  <c r="K29" i="1" s="1"/>
  <c r="J28" i="1"/>
  <c r="K28" i="1" s="1"/>
  <c r="J27" i="1"/>
  <c r="J18" i="1"/>
  <c r="K18" i="1" s="1"/>
  <c r="J17" i="1"/>
  <c r="K17" i="1" s="1"/>
  <c r="J16" i="1"/>
  <c r="K16" i="1" s="1"/>
  <c r="J11" i="1"/>
  <c r="K11" i="1" s="1"/>
  <c r="J9" i="1"/>
  <c r="K9" i="1" s="1"/>
  <c r="J7" i="1"/>
  <c r="K7" i="1" s="1"/>
  <c r="H431" i="2"/>
  <c r="L2" i="6"/>
  <c r="L347" i="3" s="1" a="1"/>
  <c r="L347" i="3" s="1"/>
  <c r="I428" i="2" a="1"/>
  <c r="I428" i="2" s="1"/>
  <c r="I427" i="2" a="1"/>
  <c r="I427" i="2" s="1"/>
  <c r="I426" i="2" a="1"/>
  <c r="I426" i="2" s="1"/>
  <c r="J426" i="2" s="1"/>
  <c r="K426" i="2" s="1"/>
  <c r="I425" i="2" a="1"/>
  <c r="I425" i="2" s="1"/>
  <c r="J425" i="2" s="1"/>
  <c r="K425" i="2" s="1"/>
  <c r="I424" i="2" a="1"/>
  <c r="I424" i="2" s="1"/>
  <c r="I423" i="2" a="1"/>
  <c r="I423" i="2" s="1"/>
  <c r="I422" i="2" a="1"/>
  <c r="I422" i="2" s="1"/>
  <c r="J422" i="2" s="1"/>
  <c r="K422" i="2" s="1"/>
  <c r="I421" i="2" a="1"/>
  <c r="I421" i="2" s="1"/>
  <c r="J421" i="2" s="1"/>
  <c r="K421" i="2" s="1"/>
  <c r="I420" i="2" a="1"/>
  <c r="I420" i="2" s="1"/>
  <c r="J420" i="2" s="1"/>
  <c r="K420" i="2" s="1"/>
  <c r="I419" i="2" a="1"/>
  <c r="I419" i="2" s="1"/>
  <c r="J419" i="2" s="1"/>
  <c r="K419" i="2" s="1"/>
  <c r="I418" i="2" a="1"/>
  <c r="I418" i="2" s="1"/>
  <c r="J418" i="2" s="1"/>
  <c r="K418" i="2" s="1"/>
  <c r="I417" i="2" a="1"/>
  <c r="I417" i="2" s="1"/>
  <c r="I416" i="2" a="1"/>
  <c r="I416" i="2" s="1"/>
  <c r="J416" i="2" s="1"/>
  <c r="K416" i="2" s="1"/>
  <c r="I415" i="2" a="1"/>
  <c r="I415" i="2" s="1"/>
  <c r="I414" i="2" a="1"/>
  <c r="I414" i="2" s="1"/>
  <c r="I413" i="2" a="1"/>
  <c r="I413" i="2" s="1"/>
  <c r="J413" i="2" s="1"/>
  <c r="K413" i="2" s="1"/>
  <c r="I412" i="2" a="1"/>
  <c r="I412" i="2" s="1"/>
  <c r="I411" i="2" a="1"/>
  <c r="I411" i="2" s="1"/>
  <c r="J411" i="2" s="1"/>
  <c r="K411" i="2" s="1"/>
  <c r="I410" i="2" a="1"/>
  <c r="I410" i="2" s="1"/>
  <c r="J410" i="2" s="1"/>
  <c r="K410" i="2" s="1"/>
  <c r="I409" i="2" a="1"/>
  <c r="I409" i="2" s="1"/>
  <c r="J409" i="2" s="1"/>
  <c r="K409" i="2" s="1"/>
  <c r="I408" i="2" a="1"/>
  <c r="I408" i="2" s="1"/>
  <c r="I407" i="2" a="1"/>
  <c r="I407" i="2" s="1"/>
  <c r="I406" i="2" a="1"/>
  <c r="I406" i="2" s="1"/>
  <c r="J406" i="2" s="1"/>
  <c r="K406" i="2" s="1"/>
  <c r="I405" i="2" a="1"/>
  <c r="I405" i="2" s="1"/>
  <c r="J405" i="2" s="1"/>
  <c r="K405" i="2" s="1"/>
  <c r="I404" i="2" a="1"/>
  <c r="I404" i="2" s="1"/>
  <c r="I403" i="2" a="1"/>
  <c r="I403" i="2" s="1"/>
  <c r="I402" i="2" a="1"/>
  <c r="I402" i="2" s="1"/>
  <c r="J402" i="2" s="1"/>
  <c r="K402" i="2" s="1"/>
  <c r="I401" i="2" a="1"/>
  <c r="I401" i="2" s="1"/>
  <c r="J401" i="2" s="1"/>
  <c r="K401" i="2" s="1"/>
  <c r="I400" i="2" a="1"/>
  <c r="I400" i="2" s="1"/>
  <c r="J400" i="2" s="1"/>
  <c r="K400" i="2" s="1"/>
  <c r="I399" i="2" a="1"/>
  <c r="I399" i="2" s="1"/>
  <c r="I398" i="2" a="1"/>
  <c r="I398" i="2" s="1"/>
  <c r="I397" i="2" a="1"/>
  <c r="I397" i="2" s="1"/>
  <c r="I396" i="2" a="1"/>
  <c r="I396" i="2" s="1"/>
  <c r="I395" i="2" a="1"/>
  <c r="I395" i="2" s="1"/>
  <c r="J395" i="2" s="1"/>
  <c r="K395" i="2" s="1"/>
  <c r="I394" i="2" a="1"/>
  <c r="I394" i="2" s="1"/>
  <c r="J394" i="2" s="1"/>
  <c r="K394" i="2" s="1"/>
  <c r="I393" i="2" a="1"/>
  <c r="I393" i="2" s="1"/>
  <c r="J393" i="2" s="1"/>
  <c r="K393" i="2" s="1"/>
  <c r="I392" i="2" a="1"/>
  <c r="I392" i="2" s="1"/>
  <c r="I391" i="2" a="1"/>
  <c r="I391" i="2" s="1"/>
  <c r="J391" i="2" s="1"/>
  <c r="K391" i="2" s="1"/>
  <c r="I390" i="2" a="1"/>
  <c r="I390" i="2" s="1"/>
  <c r="J390" i="2" s="1"/>
  <c r="K390" i="2" s="1"/>
  <c r="I389" i="2" a="1"/>
  <c r="I389" i="2" s="1"/>
  <c r="I388" i="2" a="1"/>
  <c r="I388" i="2" s="1"/>
  <c r="J388" i="2" s="1"/>
  <c r="K388" i="2" s="1"/>
  <c r="I387" i="2" a="1"/>
  <c r="I387" i="2" s="1"/>
  <c r="I386" i="2" a="1"/>
  <c r="I386" i="2" s="1"/>
  <c r="J386" i="2" s="1"/>
  <c r="K386" i="2" s="1"/>
  <c r="I385" i="2" a="1"/>
  <c r="I385" i="2" s="1"/>
  <c r="J385" i="2" s="1"/>
  <c r="K385" i="2" s="1"/>
  <c r="I384" i="2" a="1"/>
  <c r="I384" i="2" s="1"/>
  <c r="I383" i="2" a="1"/>
  <c r="I383" i="2" s="1"/>
  <c r="J383" i="2" s="1"/>
  <c r="K383" i="2" s="1"/>
  <c r="I382" i="2" a="1"/>
  <c r="I382" i="2" s="1"/>
  <c r="I381" i="2" a="1"/>
  <c r="I381" i="2" s="1"/>
  <c r="I380" i="2" a="1"/>
  <c r="I380" i="2" s="1"/>
  <c r="J380" i="2" s="1"/>
  <c r="K380" i="2" s="1"/>
  <c r="I379" i="2" a="1"/>
  <c r="I379" i="2" s="1"/>
  <c r="J379" i="2" s="1"/>
  <c r="K379" i="2" s="1"/>
  <c r="I378" i="2" a="1"/>
  <c r="I378" i="2" s="1"/>
  <c r="J378" i="2" s="1"/>
  <c r="K378" i="2" s="1"/>
  <c r="I377" i="2" a="1"/>
  <c r="I377" i="2" s="1"/>
  <c r="I376" i="2" a="1"/>
  <c r="I376" i="2" s="1"/>
  <c r="I375" i="2" a="1"/>
  <c r="I375" i="2" s="1"/>
  <c r="J375" i="2" s="1"/>
  <c r="K375" i="2" s="1"/>
  <c r="I374" i="2" a="1"/>
  <c r="I374" i="2" s="1"/>
  <c r="J374" i="2" s="1"/>
  <c r="K374" i="2" s="1"/>
  <c r="I373" i="2" a="1"/>
  <c r="I373" i="2" s="1"/>
  <c r="J373" i="2" s="1"/>
  <c r="K373" i="2" s="1"/>
  <c r="I372" i="2" a="1"/>
  <c r="I372" i="2" s="1"/>
  <c r="J372" i="2" s="1"/>
  <c r="K372" i="2" s="1"/>
  <c r="I371" i="2" a="1"/>
  <c r="I371" i="2" s="1"/>
  <c r="J371" i="2" s="1"/>
  <c r="K371" i="2" s="1"/>
  <c r="I370" i="2" a="1"/>
  <c r="I370" i="2" s="1"/>
  <c r="J370" i="2" s="1"/>
  <c r="K370" i="2" s="1"/>
  <c r="I369" i="2" a="1"/>
  <c r="I369" i="2" s="1"/>
  <c r="J369" i="2" s="1"/>
  <c r="K369" i="2" s="1"/>
  <c r="I368" i="2" a="1"/>
  <c r="I368" i="2" s="1"/>
  <c r="J368" i="2" s="1"/>
  <c r="K368" i="2" s="1"/>
  <c r="I367" i="2" a="1"/>
  <c r="I367" i="2" s="1"/>
  <c r="J367" i="2" s="1"/>
  <c r="K367" i="2" s="1"/>
  <c r="I366" i="2" a="1"/>
  <c r="I366" i="2" s="1"/>
  <c r="J366" i="2" s="1"/>
  <c r="K366" i="2" s="1"/>
  <c r="I365" i="2" a="1"/>
  <c r="I365" i="2" s="1"/>
  <c r="J365" i="2" s="1"/>
  <c r="K365" i="2" s="1"/>
  <c r="I364" i="2" a="1"/>
  <c r="I364" i="2" s="1"/>
  <c r="I363" i="2" a="1"/>
  <c r="I363" i="2" s="1"/>
  <c r="I362" i="2" a="1"/>
  <c r="I362" i="2" s="1"/>
  <c r="I361" i="2" a="1"/>
  <c r="I361" i="2" s="1"/>
  <c r="I360" i="2" a="1"/>
  <c r="I360" i="2" s="1"/>
  <c r="I359" i="2" a="1"/>
  <c r="I359" i="2" s="1"/>
  <c r="J359" i="2" s="1"/>
  <c r="K359" i="2" s="1"/>
  <c r="I358" i="2" a="1"/>
  <c r="I358" i="2" s="1"/>
  <c r="J358" i="2" s="1"/>
  <c r="K358" i="2" s="1"/>
  <c r="I357" i="2" a="1"/>
  <c r="I357" i="2" s="1"/>
  <c r="I356" i="2" a="1"/>
  <c r="I356" i="2" s="1"/>
  <c r="I355" i="2" a="1"/>
  <c r="I355" i="2" s="1"/>
  <c r="I354" i="2" a="1"/>
  <c r="I354" i="2" s="1"/>
  <c r="J354" i="2" s="1"/>
  <c r="K354" i="2" s="1"/>
  <c r="I353" i="2" a="1"/>
  <c r="I353" i="2" s="1"/>
  <c r="J353" i="2" s="1"/>
  <c r="K353" i="2" s="1"/>
  <c r="I352" i="2" a="1"/>
  <c r="I352" i="2" s="1"/>
  <c r="I350" i="2" a="1"/>
  <c r="I350" i="2" s="1"/>
  <c r="I349" i="2" a="1"/>
  <c r="I349" i="2" s="1"/>
  <c r="J349" i="2" s="1"/>
  <c r="K349" i="2" s="1"/>
  <c r="I348" i="2" a="1"/>
  <c r="I348" i="2" s="1"/>
  <c r="I347" i="2" a="1"/>
  <c r="I347" i="2" s="1"/>
  <c r="I346" i="2" a="1"/>
  <c r="I346" i="2" s="1"/>
  <c r="J346" i="2" s="1"/>
  <c r="I345" i="2" a="1"/>
  <c r="I345" i="2" s="1"/>
  <c r="J345" i="2" s="1"/>
  <c r="K345" i="2" s="1"/>
  <c r="I344" i="2" a="1"/>
  <c r="I344" i="2" s="1"/>
  <c r="I343" i="2" a="1"/>
  <c r="I343" i="2" s="1"/>
  <c r="J343" i="2" s="1"/>
  <c r="K343" i="2" s="1"/>
  <c r="I342" i="2" a="1"/>
  <c r="I342" i="2" s="1"/>
  <c r="I341" i="2" a="1"/>
  <c r="I341" i="2" s="1"/>
  <c r="J341" i="2" s="1"/>
  <c r="K341" i="2" s="1"/>
  <c r="I340" i="2" a="1"/>
  <c r="I340" i="2" s="1"/>
  <c r="J340" i="2" s="1"/>
  <c r="I339" i="2" a="1"/>
  <c r="I339" i="2" s="1"/>
  <c r="J339" i="2" s="1"/>
  <c r="K339" i="2" s="1"/>
  <c r="I338" i="2" a="1"/>
  <c r="I338" i="2" s="1"/>
  <c r="J338" i="2" s="1"/>
  <c r="K338" i="2" s="1"/>
  <c r="I337" i="2" a="1"/>
  <c r="I337" i="2" s="1"/>
  <c r="J337" i="2" s="1"/>
  <c r="K337" i="2" s="1"/>
  <c r="I336" i="2" a="1"/>
  <c r="I336" i="2" s="1"/>
  <c r="I335" i="2" a="1"/>
  <c r="I335" i="2" s="1"/>
  <c r="I334" i="2" a="1"/>
  <c r="I334" i="2" s="1"/>
  <c r="I333" i="2" a="1"/>
  <c r="I333" i="2" s="1"/>
  <c r="J333" i="2" s="1"/>
  <c r="K333" i="2" s="1"/>
  <c r="I332" i="2" a="1"/>
  <c r="I332" i="2" s="1"/>
  <c r="J332" i="2" s="1"/>
  <c r="K332" i="2" s="1"/>
  <c r="I331" i="2" a="1"/>
  <c r="I331" i="2" s="1"/>
  <c r="J331" i="2" s="1"/>
  <c r="K331" i="2" s="1"/>
  <c r="I330" i="2" a="1"/>
  <c r="I330" i="2" s="1"/>
  <c r="I329" i="2" a="1"/>
  <c r="I329" i="2" s="1"/>
  <c r="I328" i="2" a="1"/>
  <c r="I328" i="2" s="1"/>
  <c r="J328" i="2" s="1"/>
  <c r="K328" i="2" s="1"/>
  <c r="I327" i="2" a="1"/>
  <c r="I327" i="2" s="1"/>
  <c r="J327" i="2" s="1"/>
  <c r="K327" i="2" s="1"/>
  <c r="I326" i="2" a="1"/>
  <c r="I326" i="2" s="1"/>
  <c r="J326" i="2" s="1"/>
  <c r="K326" i="2" s="1"/>
  <c r="I325" i="2" a="1"/>
  <c r="I325" i="2" s="1"/>
  <c r="J325" i="2" s="1"/>
  <c r="K325" i="2" s="1"/>
  <c r="I324" i="2" a="1"/>
  <c r="I324" i="2" s="1"/>
  <c r="J324" i="2" s="1"/>
  <c r="K324" i="2" s="1"/>
  <c r="I323" i="2" a="1"/>
  <c r="I323" i="2" s="1"/>
  <c r="J323" i="2" s="1"/>
  <c r="K323" i="2" s="1"/>
  <c r="I322" i="2" a="1"/>
  <c r="I322" i="2" s="1"/>
  <c r="I321" i="2" a="1"/>
  <c r="I321" i="2" s="1"/>
  <c r="J321" i="2" s="1"/>
  <c r="I320" i="2" a="1"/>
  <c r="I320" i="2" s="1"/>
  <c r="I319" i="2" a="1"/>
  <c r="I319" i="2" s="1"/>
  <c r="J319" i="2" s="1"/>
  <c r="K319" i="2" s="1"/>
  <c r="I318" i="2" a="1"/>
  <c r="I318" i="2" s="1"/>
  <c r="I317" i="2" a="1"/>
  <c r="I317" i="2" s="1"/>
  <c r="I316" i="2" a="1"/>
  <c r="I316" i="2" s="1"/>
  <c r="I315" i="2" a="1"/>
  <c r="I315" i="2" s="1"/>
  <c r="J315" i="2" s="1"/>
  <c r="K315" i="2" s="1"/>
  <c r="I314" i="2" a="1"/>
  <c r="I314" i="2" s="1"/>
  <c r="I313" i="2" a="1"/>
  <c r="I313" i="2" s="1"/>
  <c r="J313" i="2" s="1"/>
  <c r="K313" i="2" s="1"/>
  <c r="I312" i="2" a="1"/>
  <c r="I312" i="2" s="1"/>
  <c r="J312" i="2" s="1"/>
  <c r="K312" i="2" s="1"/>
  <c r="I311" i="2" a="1"/>
  <c r="I311" i="2" s="1"/>
  <c r="J311" i="2" s="1"/>
  <c r="K311" i="2" s="1"/>
  <c r="I310" i="2" a="1"/>
  <c r="I310" i="2" s="1"/>
  <c r="I309" i="2" a="1"/>
  <c r="I309" i="2" s="1"/>
  <c r="J309" i="2" s="1"/>
  <c r="K309" i="2" s="1"/>
  <c r="I308" i="2" a="1"/>
  <c r="I308" i="2" s="1"/>
  <c r="I307" i="2" a="1"/>
  <c r="I307" i="2" s="1"/>
  <c r="I306" i="2" a="1"/>
  <c r="I306" i="2" s="1"/>
  <c r="J306" i="2" s="1"/>
  <c r="K306" i="2" s="1"/>
  <c r="I305" i="2" a="1"/>
  <c r="I305" i="2" s="1"/>
  <c r="J305" i="2" s="1"/>
  <c r="K305" i="2" s="1"/>
  <c r="I304" i="2" a="1"/>
  <c r="I304" i="2" s="1"/>
  <c r="J304" i="2" s="1"/>
  <c r="I303" i="2" a="1"/>
  <c r="I303" i="2" s="1"/>
  <c r="I302" i="2" a="1"/>
  <c r="I302" i="2" s="1"/>
  <c r="I301" i="2" a="1"/>
  <c r="I301" i="2" s="1"/>
  <c r="J301" i="2" s="1"/>
  <c r="K301" i="2" s="1"/>
  <c r="I300" i="2" a="1"/>
  <c r="I300" i="2" s="1"/>
  <c r="J300" i="2" s="1"/>
  <c r="K300" i="2" s="1"/>
  <c r="I299" i="2" a="1"/>
  <c r="I299" i="2" s="1"/>
  <c r="J299" i="2" s="1"/>
  <c r="K299" i="2" s="1"/>
  <c r="I298" i="2" a="1"/>
  <c r="I298" i="2" s="1"/>
  <c r="J298" i="2" s="1"/>
  <c r="K298" i="2" s="1"/>
  <c r="I297" i="2" a="1"/>
  <c r="I297" i="2" s="1"/>
  <c r="J297" i="2" s="1"/>
  <c r="I296" i="2" a="1"/>
  <c r="I296" i="2" s="1"/>
  <c r="I295" i="2" a="1"/>
  <c r="I295" i="2" s="1"/>
  <c r="I294" i="2" a="1"/>
  <c r="I294" i="2" s="1"/>
  <c r="I293" i="2" a="1"/>
  <c r="I293" i="2" s="1"/>
  <c r="I292" i="2" a="1"/>
  <c r="I292" i="2" s="1"/>
  <c r="J292" i="2" s="1"/>
  <c r="K292" i="2" s="1"/>
  <c r="I291" i="2" a="1"/>
  <c r="I291" i="2" s="1"/>
  <c r="J291" i="2" s="1"/>
  <c r="K291" i="2" s="1"/>
  <c r="I290" i="2" a="1"/>
  <c r="I290" i="2" s="1"/>
  <c r="J290" i="2" s="1"/>
  <c r="K290" i="2" s="1"/>
  <c r="I289" i="2" a="1"/>
  <c r="I289" i="2" s="1"/>
  <c r="J289" i="2" s="1"/>
  <c r="K289" i="2" s="1"/>
  <c r="I288" i="2" a="1"/>
  <c r="I288" i="2" s="1"/>
  <c r="I287" i="2" a="1"/>
  <c r="I287" i="2" s="1"/>
  <c r="I286" i="2" a="1"/>
  <c r="I286" i="2" s="1"/>
  <c r="I285" i="2" a="1"/>
  <c r="I285" i="2" s="1"/>
  <c r="J285" i="2" s="1"/>
  <c r="K285" i="2" s="1"/>
  <c r="I284" i="2" a="1"/>
  <c r="I284" i="2" s="1"/>
  <c r="J284" i="2" s="1"/>
  <c r="K284" i="2" s="1"/>
  <c r="I283" i="2" a="1"/>
  <c r="I283" i="2" s="1"/>
  <c r="I282" i="2" a="1"/>
  <c r="I282" i="2" s="1"/>
  <c r="J282" i="2" s="1"/>
  <c r="K282" i="2" s="1"/>
  <c r="I281" i="2" a="1"/>
  <c r="I281" i="2" s="1"/>
  <c r="J281" i="2" s="1"/>
  <c r="K281" i="2" s="1"/>
  <c r="I280" i="2" a="1"/>
  <c r="I280" i="2" s="1"/>
  <c r="J280" i="2" s="1"/>
  <c r="K280" i="2" s="1"/>
  <c r="I279" i="2" a="1"/>
  <c r="I279" i="2" s="1"/>
  <c r="J279" i="2" s="1"/>
  <c r="K279" i="2" s="1"/>
  <c r="I278" i="2" a="1"/>
  <c r="I278" i="2" s="1"/>
  <c r="J278" i="2" s="1"/>
  <c r="K278" i="2" s="1"/>
  <c r="I277" i="2" a="1"/>
  <c r="I277" i="2" s="1"/>
  <c r="J277" i="2" s="1"/>
  <c r="K277" i="2" s="1"/>
  <c r="I276" i="2" a="1"/>
  <c r="I276" i="2" s="1"/>
  <c r="I275" i="2" a="1"/>
  <c r="I275" i="2" s="1"/>
  <c r="I274" i="2" a="1"/>
  <c r="I274" i="2" s="1"/>
  <c r="J274" i="2" s="1"/>
  <c r="K274" i="2" s="1"/>
  <c r="I273" i="2" a="1"/>
  <c r="I273" i="2" s="1"/>
  <c r="J273" i="2" s="1"/>
  <c r="K273" i="2" s="1"/>
  <c r="I272" i="2" a="1"/>
  <c r="I272" i="2" s="1"/>
  <c r="J272" i="2" s="1"/>
  <c r="K272" i="2" s="1"/>
  <c r="I271" i="2" a="1"/>
  <c r="I271" i="2" s="1"/>
  <c r="J271" i="2" s="1"/>
  <c r="K271" i="2" s="1"/>
  <c r="I270" i="2" a="1"/>
  <c r="I270" i="2" s="1"/>
  <c r="I269" i="2" a="1"/>
  <c r="I269" i="2" s="1"/>
  <c r="I268" i="2" a="1"/>
  <c r="I268" i="2" s="1"/>
  <c r="I267" i="2" a="1"/>
  <c r="I267" i="2" s="1"/>
  <c r="I266" i="2" a="1"/>
  <c r="I266" i="2" s="1"/>
  <c r="I265" i="2" a="1"/>
  <c r="I265" i="2" s="1"/>
  <c r="J265" i="2" s="1"/>
  <c r="K265" i="2" s="1"/>
  <c r="I264" i="2" a="1"/>
  <c r="I264" i="2" s="1"/>
  <c r="J264" i="2" s="1"/>
  <c r="I263" i="2" a="1"/>
  <c r="I263" i="2" s="1"/>
  <c r="J263" i="2" s="1"/>
  <c r="K263" i="2" s="1"/>
  <c r="I262" i="2" a="1"/>
  <c r="I262" i="2" s="1"/>
  <c r="I261" i="2" a="1"/>
  <c r="I261" i="2" s="1"/>
  <c r="I260" i="2" a="1"/>
  <c r="I260" i="2" s="1"/>
  <c r="J260" i="2" s="1"/>
  <c r="K260" i="2" s="1"/>
  <c r="I259" i="2" a="1"/>
  <c r="I259" i="2" s="1"/>
  <c r="J259" i="2" s="1"/>
  <c r="K259" i="2" s="1"/>
  <c r="I258" i="2" a="1"/>
  <c r="I258" i="2" s="1"/>
  <c r="J258" i="2" s="1"/>
  <c r="K258" i="2" s="1"/>
  <c r="I257" i="2" a="1"/>
  <c r="I257" i="2" s="1"/>
  <c r="J257" i="2" s="1"/>
  <c r="K257" i="2" s="1"/>
  <c r="I256" i="2" a="1"/>
  <c r="I256" i="2" s="1"/>
  <c r="I255" i="2" a="1"/>
  <c r="I255" i="2" s="1"/>
  <c r="J255" i="2" s="1"/>
  <c r="I254" i="2" a="1"/>
  <c r="I254" i="2" s="1"/>
  <c r="I253" i="2" a="1"/>
  <c r="I253" i="2" s="1"/>
  <c r="J253" i="2" s="1"/>
  <c r="K253" i="2" s="1"/>
  <c r="I252" i="2" a="1"/>
  <c r="I252" i="2" s="1"/>
  <c r="J252" i="2" s="1"/>
  <c r="K252" i="2" s="1"/>
  <c r="I251" i="2" a="1"/>
  <c r="I251" i="2" s="1"/>
  <c r="J251" i="2" s="1"/>
  <c r="K251" i="2" s="1"/>
  <c r="I250" i="2" a="1"/>
  <c r="I250" i="2" s="1"/>
  <c r="I249" i="2" a="1"/>
  <c r="I249" i="2" s="1"/>
  <c r="I248" i="2" a="1"/>
  <c r="I248" i="2" s="1"/>
  <c r="J248" i="2" s="1"/>
  <c r="K248" i="2" s="1"/>
  <c r="I247" i="2" a="1"/>
  <c r="I247" i="2" s="1"/>
  <c r="J247" i="2" s="1"/>
  <c r="K247" i="2" s="1"/>
  <c r="I246" i="2" a="1"/>
  <c r="I246" i="2" s="1"/>
  <c r="J246" i="2" s="1"/>
  <c r="K246" i="2" s="1"/>
  <c r="I245" i="2" a="1"/>
  <c r="I245" i="2" s="1"/>
  <c r="J245" i="2" s="1"/>
  <c r="K245" i="2" s="1"/>
  <c r="I244" i="2" a="1"/>
  <c r="I244" i="2" s="1"/>
  <c r="I243" i="2" a="1"/>
  <c r="I243" i="2" s="1"/>
  <c r="I242" i="2" a="1"/>
  <c r="I242" i="2" s="1"/>
  <c r="I241" i="2" a="1"/>
  <c r="I241" i="2" s="1"/>
  <c r="I240" i="2" a="1"/>
  <c r="I240" i="2" s="1"/>
  <c r="I239" i="2" a="1"/>
  <c r="I239" i="2" s="1"/>
  <c r="J239" i="2" s="1"/>
  <c r="K239" i="2" s="1"/>
  <c r="I238" i="2" a="1"/>
  <c r="I238" i="2" s="1"/>
  <c r="J238" i="2" s="1"/>
  <c r="K238" i="2" s="1"/>
  <c r="I237" i="2" a="1"/>
  <c r="I237" i="2" s="1"/>
  <c r="J237" i="2" s="1"/>
  <c r="K237" i="2" s="1"/>
  <c r="I236" i="2" a="1"/>
  <c r="I236" i="2" s="1"/>
  <c r="I235" i="2" a="1"/>
  <c r="I235" i="2" s="1"/>
  <c r="J235" i="2" s="1"/>
  <c r="I234" i="2" a="1"/>
  <c r="I234" i="2" s="1"/>
  <c r="I233" i="2" a="1"/>
  <c r="I233" i="2" s="1"/>
  <c r="J233" i="2" s="1"/>
  <c r="K233" i="2" s="1"/>
  <c r="I232" i="2" a="1"/>
  <c r="I232" i="2" s="1"/>
  <c r="J232" i="2" s="1"/>
  <c r="K232" i="2" s="1"/>
  <c r="I231" i="2" a="1"/>
  <c r="I231" i="2" s="1"/>
  <c r="J231" i="2" s="1"/>
  <c r="K231" i="2" s="1"/>
  <c r="I229" i="2" a="1"/>
  <c r="I229" i="2" s="1"/>
  <c r="J229" i="2" s="1"/>
  <c r="K229" i="2" s="1"/>
  <c r="I228" i="2" a="1"/>
  <c r="I228" i="2" s="1"/>
  <c r="J228" i="2" s="1"/>
  <c r="K228" i="2" s="1"/>
  <c r="I227" i="2" a="1"/>
  <c r="I227" i="2" s="1"/>
  <c r="J227" i="2" s="1"/>
  <c r="K227" i="2" s="1"/>
  <c r="I226" i="2" a="1"/>
  <c r="I226" i="2" s="1"/>
  <c r="J226" i="2" s="1"/>
  <c r="K226" i="2" s="1"/>
  <c r="I225" i="2" a="1"/>
  <c r="I225" i="2" s="1"/>
  <c r="J225" i="2" s="1"/>
  <c r="K225" i="2" s="1"/>
  <c r="I224" i="2" a="1"/>
  <c r="I224" i="2" s="1"/>
  <c r="J224" i="2" s="1"/>
  <c r="K224" i="2" s="1"/>
  <c r="I223" i="2" a="1"/>
  <c r="I223" i="2" s="1"/>
  <c r="J223" i="2" s="1"/>
  <c r="K223" i="2" s="1"/>
  <c r="I222" i="2" a="1"/>
  <c r="I222" i="2" s="1"/>
  <c r="J222" i="2" s="1"/>
  <c r="K222" i="2" s="1"/>
  <c r="I221" i="2" a="1"/>
  <c r="I221" i="2" s="1"/>
  <c r="I220" i="2" a="1"/>
  <c r="I220" i="2" s="1"/>
  <c r="I219" i="2" a="1"/>
  <c r="I219" i="2" s="1"/>
  <c r="I218" i="2" a="1"/>
  <c r="I218" i="2" s="1"/>
  <c r="J218" i="2" s="1"/>
  <c r="K218" i="2" s="1"/>
  <c r="I217" i="2" a="1"/>
  <c r="I217" i="2" s="1"/>
  <c r="J217" i="2" s="1"/>
  <c r="K217" i="2" s="1"/>
  <c r="I216" i="2" a="1"/>
  <c r="I216" i="2" s="1"/>
  <c r="I215" i="2" a="1"/>
  <c r="I215" i="2" s="1"/>
  <c r="I214" i="2" a="1"/>
  <c r="I214" i="2" s="1"/>
  <c r="J214" i="2" s="1"/>
  <c r="K214" i="2" s="1"/>
  <c r="I213" i="2" a="1"/>
  <c r="I213" i="2" s="1"/>
  <c r="I212" i="2" a="1"/>
  <c r="I212" i="2" s="1"/>
  <c r="J212" i="2" s="1"/>
  <c r="K212" i="2" s="1"/>
  <c r="I211" i="2" a="1"/>
  <c r="I211" i="2" s="1"/>
  <c r="J211" i="2" s="1"/>
  <c r="K211" i="2" s="1"/>
  <c r="I210" i="2" a="1"/>
  <c r="I210" i="2" s="1"/>
  <c r="J210" i="2" s="1"/>
  <c r="K210" i="2" s="1"/>
  <c r="I209" i="2" a="1"/>
  <c r="I209" i="2" s="1"/>
  <c r="J209" i="2" s="1"/>
  <c r="K209" i="2" s="1"/>
  <c r="I208" i="2" a="1"/>
  <c r="I208" i="2" s="1"/>
  <c r="J208" i="2" s="1"/>
  <c r="K208" i="2" s="1"/>
  <c r="I207" i="2" a="1"/>
  <c r="I207" i="2" s="1"/>
  <c r="J207" i="2" s="1"/>
  <c r="K207" i="2" s="1"/>
  <c r="I206" i="2" a="1"/>
  <c r="I206" i="2" s="1"/>
  <c r="I205" i="2" a="1"/>
  <c r="I205" i="2" s="1"/>
  <c r="J205" i="2" s="1"/>
  <c r="K205" i="2" s="1"/>
  <c r="I204" i="2" a="1"/>
  <c r="I204" i="2" s="1"/>
  <c r="J204" i="2" s="1"/>
  <c r="K204" i="2" s="1"/>
  <c r="I203" i="2" a="1"/>
  <c r="I203" i="2" s="1"/>
  <c r="J203" i="2" s="1"/>
  <c r="I202" i="2" a="1"/>
  <c r="I202" i="2" s="1"/>
  <c r="J202" i="2" s="1"/>
  <c r="K202" i="2" s="1"/>
  <c r="I201" i="2" a="1"/>
  <c r="I201" i="2" s="1"/>
  <c r="J201" i="2" s="1"/>
  <c r="K201" i="2" s="1"/>
  <c r="I200" i="2" a="1"/>
  <c r="I200" i="2" s="1"/>
  <c r="J200" i="2" s="1"/>
  <c r="I199" i="2" a="1"/>
  <c r="I199" i="2" s="1"/>
  <c r="I198" i="2" a="1"/>
  <c r="I198" i="2" s="1"/>
  <c r="I197" i="2" a="1"/>
  <c r="I197" i="2" s="1"/>
  <c r="I196" i="2" a="1"/>
  <c r="I196" i="2" s="1"/>
  <c r="I195" i="2" a="1"/>
  <c r="I195" i="2" s="1"/>
  <c r="I194" i="2" a="1"/>
  <c r="I194" i="2" s="1"/>
  <c r="J194" i="2" s="1"/>
  <c r="K194" i="2" s="1"/>
  <c r="I193" i="2" a="1"/>
  <c r="I193" i="2" s="1"/>
  <c r="J193" i="2" s="1"/>
  <c r="K193" i="2" s="1"/>
  <c r="I192" i="2" a="1"/>
  <c r="I192" i="2" s="1"/>
  <c r="J192" i="2" s="1"/>
  <c r="K192" i="2" s="1"/>
  <c r="I191" i="2" a="1"/>
  <c r="I191" i="2" s="1"/>
  <c r="J191" i="2" s="1"/>
  <c r="K191" i="2" s="1"/>
  <c r="I190" i="2" a="1"/>
  <c r="I190" i="2" s="1"/>
  <c r="J190" i="2" s="1"/>
  <c r="K190" i="2" s="1"/>
  <c r="I189" i="2" a="1"/>
  <c r="I189" i="2" s="1"/>
  <c r="I188" i="2" a="1"/>
  <c r="I188" i="2" s="1"/>
  <c r="J188" i="2" s="1"/>
  <c r="K188" i="2" s="1"/>
  <c r="I187" i="2" a="1"/>
  <c r="I187" i="2" s="1"/>
  <c r="I186" i="2" a="1"/>
  <c r="I186" i="2" s="1"/>
  <c r="I185" i="2" a="1"/>
  <c r="I185" i="2" s="1"/>
  <c r="I184" i="2" a="1"/>
  <c r="I184" i="2" s="1"/>
  <c r="J184" i="2" s="1"/>
  <c r="K184" i="2" s="1"/>
  <c r="I183" i="2" a="1"/>
  <c r="I183" i="2" s="1"/>
  <c r="J183" i="2" s="1"/>
  <c r="K183" i="2" s="1"/>
  <c r="I182" i="2" a="1"/>
  <c r="I182" i="2" s="1"/>
  <c r="J182" i="2" s="1"/>
  <c r="K182" i="2" s="1"/>
  <c r="I181" i="2" a="1"/>
  <c r="I181" i="2" s="1"/>
  <c r="I180" i="2" a="1"/>
  <c r="I180" i="2" s="1"/>
  <c r="I179" i="2" a="1"/>
  <c r="I179" i="2" s="1"/>
  <c r="J179" i="2" s="1"/>
  <c r="K179" i="2" s="1"/>
  <c r="I178" i="2" a="1"/>
  <c r="I178" i="2" s="1"/>
  <c r="J178" i="2" s="1"/>
  <c r="K178" i="2" s="1"/>
  <c r="I177" i="2" a="1"/>
  <c r="I177" i="2" s="1"/>
  <c r="J177" i="2" s="1"/>
  <c r="K177" i="2" s="1"/>
  <c r="I176" i="2" a="1"/>
  <c r="I176" i="2" s="1"/>
  <c r="J176" i="2" s="1"/>
  <c r="K176" i="2" s="1"/>
  <c r="I175" i="2" a="1"/>
  <c r="I175" i="2" s="1"/>
  <c r="I174" i="2" a="1"/>
  <c r="I174" i="2" s="1"/>
  <c r="J174" i="2" s="1"/>
  <c r="K174" i="2" s="1"/>
  <c r="I173" i="2" a="1"/>
  <c r="I173" i="2" s="1"/>
  <c r="I172" i="2" a="1"/>
  <c r="I172" i="2" s="1"/>
  <c r="J172" i="2" s="1"/>
  <c r="K172" i="2" s="1"/>
  <c r="I171" i="2" a="1"/>
  <c r="I171" i="2" s="1"/>
  <c r="J171" i="2" s="1"/>
  <c r="K171" i="2" s="1"/>
  <c r="I170" i="2" a="1"/>
  <c r="I170" i="2" s="1"/>
  <c r="J170" i="2" s="1"/>
  <c r="K170" i="2" s="1"/>
  <c r="I169" i="2" a="1"/>
  <c r="I169" i="2" s="1"/>
  <c r="J169" i="2" s="1"/>
  <c r="I168" i="2" a="1"/>
  <c r="I168" i="2" s="1"/>
  <c r="J168" i="2" s="1"/>
  <c r="K168" i="2" s="1"/>
  <c r="I167" i="2" a="1"/>
  <c r="I167" i="2" s="1"/>
  <c r="J167" i="2" s="1"/>
  <c r="K167" i="2" s="1"/>
  <c r="I166" i="2" a="1"/>
  <c r="I166" i="2" s="1"/>
  <c r="I165" i="2" a="1"/>
  <c r="I165" i="2" s="1"/>
  <c r="I164" i="2" a="1"/>
  <c r="I164" i="2" s="1"/>
  <c r="J164" i="2" s="1"/>
  <c r="K164" i="2" s="1"/>
  <c r="I163" i="2" a="1"/>
  <c r="I163" i="2" s="1"/>
  <c r="I162" i="2" a="1"/>
  <c r="I162" i="2" s="1"/>
  <c r="I161" i="2" a="1"/>
  <c r="I161" i="2" s="1"/>
  <c r="J161" i="2" s="1"/>
  <c r="I160" i="2" a="1"/>
  <c r="I160" i="2" s="1"/>
  <c r="J160" i="2" s="1"/>
  <c r="I159" i="2" a="1"/>
  <c r="I159" i="2" s="1"/>
  <c r="J159" i="2" s="1"/>
  <c r="I158" i="2" a="1"/>
  <c r="I158" i="2" s="1"/>
  <c r="J158" i="2" s="1"/>
  <c r="K158" i="2" s="1"/>
  <c r="I157" i="2" a="1"/>
  <c r="I157" i="2" s="1"/>
  <c r="I156" i="2" a="1"/>
  <c r="I156" i="2" s="1"/>
  <c r="J156" i="2" s="1"/>
  <c r="K156" i="2" s="1"/>
  <c r="I155" i="2" a="1"/>
  <c r="I155" i="2" s="1"/>
  <c r="I154" i="2" a="1"/>
  <c r="I154" i="2" s="1"/>
  <c r="J154" i="2" s="1"/>
  <c r="K154" i="2" s="1"/>
  <c r="I153" i="2" a="1"/>
  <c r="I153" i="2" s="1"/>
  <c r="J153" i="2" s="1"/>
  <c r="K153" i="2" s="1"/>
  <c r="I152" i="2" a="1"/>
  <c r="I152" i="2" s="1"/>
  <c r="J152" i="2" s="1"/>
  <c r="K152" i="2" s="1"/>
  <c r="I151" i="2" a="1"/>
  <c r="I151" i="2" s="1"/>
  <c r="J151" i="2" s="1"/>
  <c r="K151" i="2" s="1"/>
  <c r="I150" i="2" a="1"/>
  <c r="I150" i="2" s="1"/>
  <c r="J150" i="2" s="1"/>
  <c r="K150" i="2" s="1"/>
  <c r="I149" i="2" a="1"/>
  <c r="I149" i="2" s="1"/>
  <c r="I148" i="2" a="1"/>
  <c r="I148" i="2" s="1"/>
  <c r="J148" i="2" s="1"/>
  <c r="K148" i="2" s="1"/>
  <c r="I147" i="2" a="1"/>
  <c r="I147" i="2" s="1"/>
  <c r="I146" i="2" a="1"/>
  <c r="I146" i="2" s="1"/>
  <c r="I145" i="2" a="1"/>
  <c r="I145" i="2" s="1"/>
  <c r="I144" i="2" a="1"/>
  <c r="I144" i="2" s="1"/>
  <c r="J144" i="2" s="1"/>
  <c r="K144" i="2" s="1"/>
  <c r="I143" i="2" a="1"/>
  <c r="I143" i="2" s="1"/>
  <c r="J143" i="2" s="1"/>
  <c r="K143" i="2" s="1"/>
  <c r="I142" i="2" a="1"/>
  <c r="I142" i="2" s="1"/>
  <c r="I141" i="2" a="1"/>
  <c r="I141" i="2" s="1"/>
  <c r="I140" i="2" a="1"/>
  <c r="I140" i="2" s="1"/>
  <c r="I139" i="2" a="1"/>
  <c r="I139" i="2" s="1"/>
  <c r="J139" i="2" s="1"/>
  <c r="I138" i="2" a="1"/>
  <c r="I138" i="2" s="1"/>
  <c r="I137" i="2" a="1"/>
  <c r="I137" i="2" s="1"/>
  <c r="J137" i="2" s="1"/>
  <c r="K137" i="2" s="1"/>
  <c r="I136" i="2" a="1"/>
  <c r="I136" i="2" s="1"/>
  <c r="J136" i="2" s="1"/>
  <c r="K136" i="2" s="1"/>
  <c r="I135" i="2" a="1"/>
  <c r="I135" i="2" s="1"/>
  <c r="I134" i="2" a="1"/>
  <c r="I134" i="2" s="1"/>
  <c r="J134" i="2" s="1"/>
  <c r="K134" i="2" s="1"/>
  <c r="I133" i="2" a="1"/>
  <c r="I133" i="2" s="1"/>
  <c r="J133" i="2" s="1"/>
  <c r="K133" i="2" s="1"/>
  <c r="I132" i="2" a="1"/>
  <c r="I132" i="2" s="1"/>
  <c r="J132" i="2" s="1"/>
  <c r="K132" i="2" s="1"/>
  <c r="I131" i="2" a="1"/>
  <c r="I131" i="2" s="1"/>
  <c r="J131" i="2" s="1"/>
  <c r="K131" i="2" s="1"/>
  <c r="I130" i="2" a="1"/>
  <c r="I130" i="2" s="1"/>
  <c r="J130" i="2" s="1"/>
  <c r="K130" i="2" s="1"/>
  <c r="I129" i="2" a="1"/>
  <c r="I129" i="2" s="1"/>
  <c r="I128" i="2" a="1"/>
  <c r="I128" i="2" s="1"/>
  <c r="J128" i="2" s="1"/>
  <c r="K128" i="2" s="1"/>
  <c r="I127" i="2" a="1"/>
  <c r="I127" i="2" s="1"/>
  <c r="J127" i="2" s="1"/>
  <c r="K127" i="2" s="1"/>
  <c r="I126" i="2" a="1"/>
  <c r="I126" i="2" s="1"/>
  <c r="J126" i="2" s="1"/>
  <c r="K126" i="2" s="1"/>
  <c r="I125" i="2" a="1"/>
  <c r="I125" i="2" s="1"/>
  <c r="J125" i="2" s="1"/>
  <c r="K125" i="2" s="1"/>
  <c r="I124" i="2" a="1"/>
  <c r="I124" i="2" s="1"/>
  <c r="J124" i="2" s="1"/>
  <c r="K124" i="2" s="1"/>
  <c r="I123" i="2" a="1"/>
  <c r="I123" i="2" s="1"/>
  <c r="I122" i="2" a="1"/>
  <c r="I122" i="2" s="1"/>
  <c r="I121" i="2" a="1"/>
  <c r="I121" i="2" s="1"/>
  <c r="I120" i="2" a="1"/>
  <c r="I120" i="2" s="1"/>
  <c r="I119" i="2" a="1"/>
  <c r="I119" i="2" s="1"/>
  <c r="J119" i="2" s="1"/>
  <c r="K119" i="2" s="1"/>
  <c r="I118" i="2" a="1"/>
  <c r="I118" i="2" s="1"/>
  <c r="J118" i="2" s="1"/>
  <c r="K118" i="2" s="1"/>
  <c r="I117" i="2" a="1"/>
  <c r="I117" i="2" s="1"/>
  <c r="J117" i="2" s="1"/>
  <c r="K117" i="2" s="1"/>
  <c r="I116" i="2" a="1"/>
  <c r="I116" i="2" s="1"/>
  <c r="I115" i="2" a="1"/>
  <c r="I115" i="2" s="1"/>
  <c r="I114" i="2" a="1"/>
  <c r="I114" i="2" s="1"/>
  <c r="J114" i="2" s="1"/>
  <c r="K114" i="2" s="1"/>
  <c r="I113" i="2" a="1"/>
  <c r="I113" i="2" s="1"/>
  <c r="J113" i="2" s="1"/>
  <c r="K113" i="2" s="1"/>
  <c r="I112" i="2" a="1"/>
  <c r="I112" i="2" s="1"/>
  <c r="J112" i="2" s="1"/>
  <c r="K112" i="2" s="1"/>
  <c r="I111" i="2" a="1"/>
  <c r="I111" i="2" s="1"/>
  <c r="J111" i="2" s="1"/>
  <c r="K111" i="2" s="1"/>
  <c r="I110" i="2" a="1"/>
  <c r="I110" i="2" s="1"/>
  <c r="J110" i="2" s="1"/>
  <c r="K110" i="2" s="1"/>
  <c r="I109" i="2" a="1"/>
  <c r="I109" i="2" s="1"/>
  <c r="J109" i="2" s="1"/>
  <c r="K109" i="2" s="1"/>
  <c r="I108" i="2" a="1"/>
  <c r="I108" i="2" s="1"/>
  <c r="J108" i="2" s="1"/>
  <c r="K108" i="2" s="1"/>
  <c r="I107" i="2" a="1"/>
  <c r="I107" i="2" s="1"/>
  <c r="I106" i="2" a="1"/>
  <c r="I106" i="2" s="1"/>
  <c r="J106" i="2" s="1"/>
  <c r="K106" i="2" s="1"/>
  <c r="I105" i="2" a="1"/>
  <c r="I105" i="2" s="1"/>
  <c r="J105" i="2" s="1"/>
  <c r="K105" i="2" s="1"/>
  <c r="I104" i="2" a="1"/>
  <c r="I104" i="2" s="1"/>
  <c r="J104" i="2" s="1"/>
  <c r="K104" i="2" s="1"/>
  <c r="I103" i="2" a="1"/>
  <c r="I103" i="2" s="1"/>
  <c r="J103" i="2" s="1"/>
  <c r="K103" i="2" s="1"/>
  <c r="I102" i="2" a="1"/>
  <c r="I102" i="2" s="1"/>
  <c r="J102" i="2" s="1"/>
  <c r="K102" i="2" s="1"/>
  <c r="I101" i="2" a="1"/>
  <c r="I101" i="2" s="1"/>
  <c r="J101" i="2" s="1"/>
  <c r="K101" i="2" s="1"/>
  <c r="I100" i="2" a="1"/>
  <c r="I100" i="2" s="1"/>
  <c r="J100" i="2" s="1"/>
  <c r="K100" i="2" s="1"/>
  <c r="I99" i="2" a="1"/>
  <c r="I99" i="2" s="1"/>
  <c r="J99" i="2" s="1"/>
  <c r="K99" i="2" s="1"/>
  <c r="I98" i="2" a="1"/>
  <c r="I98" i="2" s="1"/>
  <c r="J98" i="2" s="1"/>
  <c r="K98" i="2" s="1"/>
  <c r="I97" i="2" a="1"/>
  <c r="I97" i="2" s="1"/>
  <c r="J97" i="2" s="1"/>
  <c r="K97" i="2" s="1"/>
  <c r="I96" i="2" a="1"/>
  <c r="I96" i="2" s="1"/>
  <c r="I95" i="2" a="1"/>
  <c r="I95" i="2" s="1"/>
  <c r="J95" i="2" s="1"/>
  <c r="K95" i="2" s="1"/>
  <c r="I94" i="2" a="1"/>
  <c r="I94" i="2" s="1"/>
  <c r="J94" i="2" s="1"/>
  <c r="K94" i="2" s="1"/>
  <c r="I93" i="2" a="1"/>
  <c r="I93" i="2" s="1"/>
  <c r="I92" i="2" a="1"/>
  <c r="I92" i="2" s="1"/>
  <c r="J92" i="2" s="1"/>
  <c r="K92" i="2" s="1"/>
  <c r="I91" i="2" a="1"/>
  <c r="I91" i="2" s="1"/>
  <c r="J91" i="2" s="1"/>
  <c r="K91" i="2" s="1"/>
  <c r="I90" i="2" a="1"/>
  <c r="I90" i="2" s="1"/>
  <c r="J90" i="2" s="1"/>
  <c r="K90" i="2" s="1"/>
  <c r="I89" i="2" a="1"/>
  <c r="I89" i="2" s="1"/>
  <c r="J89" i="2" s="1"/>
  <c r="K89" i="2" s="1"/>
  <c r="I88" i="2" a="1"/>
  <c r="I88" i="2" s="1"/>
  <c r="J88" i="2" s="1"/>
  <c r="K88" i="2" s="1"/>
  <c r="I87" i="2" a="1"/>
  <c r="I87" i="2" s="1"/>
  <c r="I86" i="2" a="1"/>
  <c r="I86" i="2" s="1"/>
  <c r="I85" i="2" a="1"/>
  <c r="I85" i="2" s="1"/>
  <c r="I84" i="2" a="1"/>
  <c r="I84" i="2" s="1"/>
  <c r="J84" i="2" s="1"/>
  <c r="K84" i="2" s="1"/>
  <c r="I83" i="2" a="1"/>
  <c r="I83" i="2" s="1"/>
  <c r="J83" i="2" s="1"/>
  <c r="K83" i="2" s="1"/>
  <c r="I82" i="2" a="1"/>
  <c r="I82" i="2" s="1"/>
  <c r="I81" i="2" a="1"/>
  <c r="I81" i="2" s="1"/>
  <c r="J81" i="2" s="1"/>
  <c r="K81" i="2" s="1"/>
  <c r="I80" i="2" a="1"/>
  <c r="I80" i="2" s="1"/>
  <c r="J80" i="2" s="1"/>
  <c r="K80" i="2" s="1"/>
  <c r="I79" i="2" a="1"/>
  <c r="I79" i="2" s="1"/>
  <c r="I78" i="2" a="1"/>
  <c r="I78" i="2" s="1"/>
  <c r="I77" i="2" a="1"/>
  <c r="I77" i="2" s="1"/>
  <c r="J77" i="2" s="1"/>
  <c r="K77" i="2" s="1"/>
  <c r="I76" i="2" a="1"/>
  <c r="I76" i="2" s="1"/>
  <c r="J76" i="2" s="1"/>
  <c r="K76" i="2" s="1"/>
  <c r="I75" i="2" a="1"/>
  <c r="I75" i="2" s="1"/>
  <c r="I74" i="2" a="1"/>
  <c r="I74" i="2" s="1"/>
  <c r="I73" i="2" a="1"/>
  <c r="I73" i="2" s="1"/>
  <c r="I71" i="2" a="1"/>
  <c r="I71" i="2" s="1"/>
  <c r="J71" i="2" s="1"/>
  <c r="K71" i="2" s="1"/>
  <c r="I70" i="2" a="1"/>
  <c r="I70" i="2" s="1"/>
  <c r="J70" i="2" s="1"/>
  <c r="K70" i="2" s="1"/>
  <c r="I69" i="2" a="1"/>
  <c r="I69" i="2" s="1"/>
  <c r="J69" i="2" s="1"/>
  <c r="K69" i="2" s="1"/>
  <c r="I68" i="2" a="1"/>
  <c r="I68" i="2" s="1"/>
  <c r="J68" i="2" s="1"/>
  <c r="K68" i="2" s="1"/>
  <c r="I67" i="2" a="1"/>
  <c r="I67" i="2" s="1"/>
  <c r="I66" i="2" a="1"/>
  <c r="I66" i="2" s="1"/>
  <c r="I65" i="2" a="1"/>
  <c r="I65" i="2" s="1"/>
  <c r="J65" i="2" s="1"/>
  <c r="K65" i="2" s="1"/>
  <c r="I64" i="2" a="1"/>
  <c r="I64" i="2" s="1"/>
  <c r="I63" i="2" a="1"/>
  <c r="I63" i="2" s="1"/>
  <c r="J63" i="2" s="1"/>
  <c r="K63" i="2" s="1"/>
  <c r="I62" i="2" a="1"/>
  <c r="I62" i="2" s="1"/>
  <c r="J62" i="2" s="1"/>
  <c r="K62" i="2" s="1"/>
  <c r="I61" i="2" a="1"/>
  <c r="I61" i="2" s="1"/>
  <c r="I60" i="2" a="1"/>
  <c r="I60" i="2" s="1"/>
  <c r="I59" i="2" a="1"/>
  <c r="I59" i="2" s="1"/>
  <c r="I58" i="2" a="1"/>
  <c r="I58" i="2" s="1"/>
  <c r="J58" i="2" s="1"/>
  <c r="I57" i="2" a="1"/>
  <c r="I57" i="2" s="1"/>
  <c r="J57" i="2" s="1"/>
  <c r="K57" i="2" s="1"/>
  <c r="I56" i="2" a="1"/>
  <c r="I56" i="2" s="1"/>
  <c r="J56" i="2" s="1"/>
  <c r="K56" i="2" s="1"/>
  <c r="I55" i="2" a="1"/>
  <c r="I55" i="2" s="1"/>
  <c r="J55" i="2" s="1"/>
  <c r="K55" i="2" s="1"/>
  <c r="I54" i="2" a="1"/>
  <c r="I54" i="2" s="1"/>
  <c r="I53" i="2" a="1"/>
  <c r="I53" i="2" s="1"/>
  <c r="I52" i="2" a="1"/>
  <c r="I52" i="2" s="1"/>
  <c r="J52" i="2" s="1"/>
  <c r="K52" i="2" s="1"/>
  <c r="I51" i="2" a="1"/>
  <c r="I51" i="2" s="1"/>
  <c r="J51" i="2" s="1"/>
  <c r="K51" i="2" s="1"/>
  <c r="I50" i="2" a="1"/>
  <c r="I50" i="2" s="1"/>
  <c r="J50" i="2" s="1"/>
  <c r="K50" i="2" s="1"/>
  <c r="I49" i="2" a="1"/>
  <c r="I49" i="2" s="1"/>
  <c r="J49" i="2" s="1"/>
  <c r="K49" i="2" s="1"/>
  <c r="I48" i="2" a="1"/>
  <c r="I48" i="2" s="1"/>
  <c r="J48" i="2" s="1"/>
  <c r="K48" i="2" s="1"/>
  <c r="I47" i="2" a="1"/>
  <c r="I47" i="2" s="1"/>
  <c r="I46" i="2" a="1"/>
  <c r="I46" i="2" s="1"/>
  <c r="J46" i="2" s="1"/>
  <c r="K46" i="2" s="1"/>
  <c r="I45" i="2" a="1"/>
  <c r="I45" i="2" s="1"/>
  <c r="I44" i="2" a="1"/>
  <c r="I44" i="2" s="1"/>
  <c r="I43" i="2" a="1"/>
  <c r="I43" i="2" s="1"/>
  <c r="J43" i="2" s="1"/>
  <c r="K43" i="2" s="1"/>
  <c r="I42" i="2" a="1"/>
  <c r="I42" i="2" s="1"/>
  <c r="J42" i="2" s="1"/>
  <c r="K42" i="2" s="1"/>
  <c r="I41" i="2" a="1"/>
  <c r="I41" i="2" s="1"/>
  <c r="I40" i="2" a="1"/>
  <c r="I40" i="2" s="1"/>
  <c r="J40" i="2" s="1"/>
  <c r="K40" i="2" s="1"/>
  <c r="I39" i="2" a="1"/>
  <c r="I39" i="2" s="1"/>
  <c r="J39" i="2" s="1"/>
  <c r="K39" i="2" s="1"/>
  <c r="I38" i="2" a="1"/>
  <c r="I38" i="2" s="1"/>
  <c r="J38" i="2" s="1"/>
  <c r="K38" i="2" s="1"/>
  <c r="I37" i="2" a="1"/>
  <c r="I37" i="2" s="1"/>
  <c r="J37" i="2" s="1"/>
  <c r="K37" i="2" s="1"/>
  <c r="I36" i="2" a="1"/>
  <c r="I36" i="2" s="1"/>
  <c r="J36" i="2" s="1"/>
  <c r="K36" i="2" s="1"/>
  <c r="I35" i="2" a="1"/>
  <c r="I35" i="2" s="1"/>
  <c r="I34" i="2" a="1"/>
  <c r="I34" i="2" s="1"/>
  <c r="I33" i="2" a="1"/>
  <c r="I33" i="2" s="1"/>
  <c r="I32" i="2" a="1"/>
  <c r="I32" i="2" s="1"/>
  <c r="J32" i="2" s="1"/>
  <c r="K32" i="2" s="1"/>
  <c r="I31" i="2" a="1"/>
  <c r="I31" i="2" s="1"/>
  <c r="J31" i="2" s="1"/>
  <c r="K31" i="2" s="1"/>
  <c r="I30" i="2" a="1"/>
  <c r="I30" i="2" s="1"/>
  <c r="J30" i="2" s="1"/>
  <c r="K30" i="2" s="1"/>
  <c r="I29" i="2" a="1"/>
  <c r="I29" i="2" s="1"/>
  <c r="J29" i="2" s="1"/>
  <c r="K29" i="2" s="1"/>
  <c r="I28" i="2" a="1"/>
  <c r="I28" i="2" s="1"/>
  <c r="J28" i="2" s="1"/>
  <c r="K28" i="2" s="1"/>
  <c r="I27" i="2" a="1"/>
  <c r="I27" i="2" s="1"/>
  <c r="J27" i="2" s="1"/>
  <c r="K27" i="2" s="1"/>
  <c r="I26" i="2" a="1"/>
  <c r="I26" i="2" s="1"/>
  <c r="J26" i="2" s="1"/>
  <c r="K26" i="2" s="1"/>
  <c r="I25" i="2" a="1"/>
  <c r="I25" i="2" s="1"/>
  <c r="J25" i="2" s="1"/>
  <c r="K25" i="2" s="1"/>
  <c r="I24" i="2" a="1"/>
  <c r="I24" i="2" s="1"/>
  <c r="J24" i="2" s="1"/>
  <c r="K24" i="2" s="1"/>
  <c r="I23" i="2" a="1"/>
  <c r="I23" i="2" s="1"/>
  <c r="J23" i="2" s="1"/>
  <c r="K23" i="2" s="1"/>
  <c r="I22" i="2" a="1"/>
  <c r="I22" i="2" s="1"/>
  <c r="J22" i="2" s="1"/>
  <c r="K22" i="2" s="1"/>
  <c r="I21" i="2" a="1"/>
  <c r="I21" i="2" s="1"/>
  <c r="I20" i="2" a="1"/>
  <c r="I20" i="2" s="1"/>
  <c r="I19" i="2" a="1"/>
  <c r="I19" i="2" s="1"/>
  <c r="I18" i="2" a="1"/>
  <c r="I18" i="2" s="1"/>
  <c r="J18" i="2" s="1"/>
  <c r="K18" i="2" s="1"/>
  <c r="I17" i="2" a="1"/>
  <c r="I17" i="2" s="1"/>
  <c r="I16" i="2" a="1"/>
  <c r="I16" i="2" s="1"/>
  <c r="J16" i="2" s="1"/>
  <c r="K16" i="2" s="1"/>
  <c r="I15" i="2" a="1"/>
  <c r="I15" i="2" s="1"/>
  <c r="J15" i="2" s="1"/>
  <c r="K15" i="2" s="1"/>
  <c r="I14" i="2" a="1"/>
  <c r="I14" i="2" s="1"/>
  <c r="I13" i="2" a="1"/>
  <c r="I13" i="2" s="1"/>
  <c r="I12" i="2" a="1"/>
  <c r="I12" i="2" s="1"/>
  <c r="I11" i="2" a="1"/>
  <c r="I11" i="2" s="1"/>
  <c r="J11" i="2" s="1"/>
  <c r="K11" i="2" s="1"/>
  <c r="I10" i="2" a="1"/>
  <c r="I10" i="2" s="1"/>
  <c r="J10" i="2" s="1"/>
  <c r="K10" i="2" s="1"/>
  <c r="I9" i="2" a="1"/>
  <c r="I9" i="2" s="1"/>
  <c r="J9" i="2" s="1"/>
  <c r="K9" i="2" s="1"/>
  <c r="I8" i="2" a="1"/>
  <c r="I8" i="2" s="1"/>
  <c r="J8" i="2" s="1"/>
  <c r="I7" i="2" a="1"/>
  <c r="I7" i="2" s="1"/>
  <c r="J7" i="2" s="1"/>
  <c r="K7" i="2" s="1"/>
  <c r="I6" i="2" a="1"/>
  <c r="I6" i="2" s="1"/>
  <c r="J6" i="2" s="1"/>
  <c r="K6" i="2" s="1"/>
  <c r="I5" i="2" a="1"/>
  <c r="I5" i="2" s="1"/>
  <c r="I4" i="2" a="1"/>
  <c r="I4" i="2" s="1"/>
  <c r="I429" i="1" a="1"/>
  <c r="I429" i="1" s="1"/>
  <c r="J429" i="1" s="1"/>
  <c r="K429" i="1" s="1"/>
  <c r="I428" i="1" a="1"/>
  <c r="I428" i="1" s="1"/>
  <c r="J428" i="1" s="1"/>
  <c r="K428" i="1" s="1"/>
  <c r="I427" i="1" a="1"/>
  <c r="I427" i="1" s="1"/>
  <c r="J427" i="1" s="1"/>
  <c r="K427" i="1" s="1"/>
  <c r="I426" i="1" a="1"/>
  <c r="I426" i="1" s="1"/>
  <c r="J426" i="1" s="1"/>
  <c r="K426" i="1" s="1"/>
  <c r="I425" i="1" a="1"/>
  <c r="I425" i="1" s="1"/>
  <c r="J425" i="1" s="1"/>
  <c r="K425" i="1" s="1"/>
  <c r="I424" i="1" a="1"/>
  <c r="I424" i="1" s="1"/>
  <c r="J424" i="1" s="1"/>
  <c r="K424" i="1" s="1"/>
  <c r="I423" i="1" a="1"/>
  <c r="I423" i="1" s="1"/>
  <c r="J423" i="1" s="1"/>
  <c r="K423" i="1" s="1"/>
  <c r="I422" i="1" a="1"/>
  <c r="I422" i="1" s="1"/>
  <c r="J422" i="1" s="1"/>
  <c r="K422" i="1" s="1"/>
  <c r="I421" i="1" a="1"/>
  <c r="I421" i="1" s="1"/>
  <c r="J421" i="1" s="1"/>
  <c r="K421" i="1" s="1"/>
  <c r="I420" i="1" a="1"/>
  <c r="I420" i="1" s="1"/>
  <c r="J420" i="1" s="1"/>
  <c r="K420" i="1" s="1"/>
  <c r="I419" i="1" a="1"/>
  <c r="I419" i="1" s="1"/>
  <c r="I418" i="1" a="1"/>
  <c r="I418" i="1" s="1"/>
  <c r="J418" i="1" s="1"/>
  <c r="K418" i="1" s="1"/>
  <c r="I417" i="1" a="1"/>
  <c r="I417" i="1" s="1"/>
  <c r="J417" i="1" s="1"/>
  <c r="K417" i="1" s="1"/>
  <c r="I416" i="1" a="1"/>
  <c r="I416" i="1" s="1"/>
  <c r="J416" i="1" s="1"/>
  <c r="K416" i="1" s="1"/>
  <c r="I415" i="1" a="1"/>
  <c r="I415" i="1" s="1"/>
  <c r="J415" i="1" s="1"/>
  <c r="K415" i="1" s="1"/>
  <c r="I414" i="1" a="1"/>
  <c r="I414" i="1" s="1"/>
  <c r="J414" i="1" s="1"/>
  <c r="K414" i="1" s="1"/>
  <c r="I413" i="1" a="1"/>
  <c r="I413" i="1" s="1"/>
  <c r="J413" i="1" s="1"/>
  <c r="K413" i="1" s="1"/>
  <c r="I412" i="1" a="1"/>
  <c r="I412" i="1" s="1"/>
  <c r="J412" i="1" s="1"/>
  <c r="K412" i="1" s="1"/>
  <c r="I411" i="1" a="1"/>
  <c r="I411" i="1" s="1"/>
  <c r="I410" i="1" a="1"/>
  <c r="I410" i="1" s="1"/>
  <c r="J410" i="1" s="1"/>
  <c r="K410" i="1" s="1"/>
  <c r="I409" i="1" a="1"/>
  <c r="I409" i="1" s="1"/>
  <c r="J409" i="1" s="1"/>
  <c r="K409" i="1" s="1"/>
  <c r="I408" i="1" a="1"/>
  <c r="I408" i="1" s="1"/>
  <c r="J408" i="1" s="1"/>
  <c r="K408" i="1" s="1"/>
  <c r="I407" i="1" a="1"/>
  <c r="I407" i="1" s="1"/>
  <c r="J407" i="1" s="1"/>
  <c r="K407" i="1" s="1"/>
  <c r="I406" i="1" a="1"/>
  <c r="I406" i="1" s="1"/>
  <c r="J406" i="1" s="1"/>
  <c r="K406" i="1" s="1"/>
  <c r="I405" i="1" a="1"/>
  <c r="I405" i="1" s="1"/>
  <c r="J405" i="1" s="1"/>
  <c r="K405" i="1" s="1"/>
  <c r="I404" i="1" a="1"/>
  <c r="I404" i="1" s="1"/>
  <c r="J404" i="1" s="1"/>
  <c r="K404" i="1" s="1"/>
  <c r="I403" i="1" a="1"/>
  <c r="I403" i="1" s="1"/>
  <c r="J403" i="1" s="1"/>
  <c r="K403" i="1" s="1"/>
  <c r="I402" i="1" a="1"/>
  <c r="I402" i="1" s="1"/>
  <c r="J402" i="1" s="1"/>
  <c r="K402" i="1" s="1"/>
  <c r="I401" i="1" a="1"/>
  <c r="I401" i="1" s="1"/>
  <c r="I400" i="1" a="1"/>
  <c r="I400" i="1" s="1"/>
  <c r="I399" i="1" a="1"/>
  <c r="I399" i="1" s="1"/>
  <c r="I398" i="1" a="1"/>
  <c r="I398" i="1" s="1"/>
  <c r="I397" i="1" a="1"/>
  <c r="I397" i="1" s="1"/>
  <c r="J397" i="1" s="1"/>
  <c r="K397" i="1" s="1"/>
  <c r="I396" i="1" a="1"/>
  <c r="I396" i="1" s="1"/>
  <c r="J396" i="1" s="1"/>
  <c r="K396" i="1" s="1"/>
  <c r="I395" i="1" a="1"/>
  <c r="I395" i="1" s="1"/>
  <c r="J395" i="1" s="1"/>
  <c r="K395" i="1" s="1"/>
  <c r="I394" i="1" a="1"/>
  <c r="I394" i="1" s="1"/>
  <c r="J394" i="1" s="1"/>
  <c r="K394" i="1" s="1"/>
  <c r="I393" i="1" a="1"/>
  <c r="I393" i="1" s="1"/>
  <c r="I392" i="1" a="1"/>
  <c r="I392" i="1" s="1"/>
  <c r="I391" i="1" a="1"/>
  <c r="I391" i="1" s="1"/>
  <c r="J391" i="1" s="1"/>
  <c r="K391" i="1" s="1"/>
  <c r="I390" i="1" a="1"/>
  <c r="I390" i="1" s="1"/>
  <c r="J390" i="1" s="1"/>
  <c r="K390" i="1" s="1"/>
  <c r="I389" i="1" a="1"/>
  <c r="I389" i="1" s="1"/>
  <c r="J389" i="1" s="1"/>
  <c r="K389" i="1" s="1"/>
  <c r="I388" i="1" a="1"/>
  <c r="I388" i="1" s="1"/>
  <c r="J388" i="1" s="1"/>
  <c r="K388" i="1" s="1"/>
  <c r="I387" i="1" a="1"/>
  <c r="I387" i="1" s="1"/>
  <c r="J387" i="1" s="1"/>
  <c r="K387" i="1" s="1"/>
  <c r="I386" i="1" a="1"/>
  <c r="I386" i="1" s="1"/>
  <c r="J386" i="1" s="1"/>
  <c r="K386" i="1" s="1"/>
  <c r="I385" i="1" a="1"/>
  <c r="I385" i="1" s="1"/>
  <c r="J385" i="1" s="1"/>
  <c r="K385" i="1" s="1"/>
  <c r="I384" i="1" a="1"/>
  <c r="I384" i="1" s="1"/>
  <c r="J384" i="1" s="1"/>
  <c r="K384" i="1" s="1"/>
  <c r="I383" i="1" a="1"/>
  <c r="I383" i="1" s="1"/>
  <c r="J383" i="1" s="1"/>
  <c r="K383" i="1" s="1"/>
  <c r="I382" i="1" a="1"/>
  <c r="I382" i="1" s="1"/>
  <c r="J382" i="1" s="1"/>
  <c r="I381" i="1" a="1"/>
  <c r="I381" i="1" s="1"/>
  <c r="J381" i="1" s="1"/>
  <c r="K381" i="1" s="1"/>
  <c r="I380" i="1" a="1"/>
  <c r="I380" i="1" s="1"/>
  <c r="J380" i="1" s="1"/>
  <c r="K380" i="1" s="1"/>
  <c r="I379" i="1" a="1"/>
  <c r="I379" i="1" s="1"/>
  <c r="J379" i="1" s="1"/>
  <c r="K379" i="1" s="1"/>
  <c r="I378" i="1" a="1"/>
  <c r="I378" i="1" s="1"/>
  <c r="I377" i="1" a="1"/>
  <c r="I377" i="1" s="1"/>
  <c r="J377" i="1" s="1"/>
  <c r="K377" i="1" s="1"/>
  <c r="I376" i="1" a="1"/>
  <c r="I376" i="1" s="1"/>
  <c r="J376" i="1" s="1"/>
  <c r="K376" i="1" s="1"/>
  <c r="I375" i="1" a="1"/>
  <c r="I375" i="1" s="1"/>
  <c r="J375" i="1" s="1"/>
  <c r="K375" i="1" s="1"/>
  <c r="I374" i="1" a="1"/>
  <c r="I374" i="1" s="1"/>
  <c r="J374" i="1" s="1"/>
  <c r="K374" i="1" s="1"/>
  <c r="I373" i="1" a="1"/>
  <c r="I373" i="1" s="1"/>
  <c r="J373" i="1" s="1"/>
  <c r="K373" i="1" s="1"/>
  <c r="I372" i="1" a="1"/>
  <c r="I372" i="1" s="1"/>
  <c r="J372" i="1" s="1"/>
  <c r="K372" i="1" s="1"/>
  <c r="I371" i="1" a="1"/>
  <c r="I371" i="1" s="1"/>
  <c r="I370" i="1" a="1"/>
  <c r="I370" i="1" s="1"/>
  <c r="J370" i="1" s="1"/>
  <c r="K370" i="1" s="1"/>
  <c r="I369" i="1" a="1"/>
  <c r="I369" i="1" s="1"/>
  <c r="J369" i="1" s="1"/>
  <c r="K369" i="1" s="1"/>
  <c r="I368" i="1" a="1"/>
  <c r="I368" i="1" s="1"/>
  <c r="J368" i="1" s="1"/>
  <c r="K368" i="1" s="1"/>
  <c r="I367" i="1" a="1"/>
  <c r="I367" i="1" s="1"/>
  <c r="J367" i="1" s="1"/>
  <c r="K367" i="1" s="1"/>
  <c r="I366" i="1" a="1"/>
  <c r="I366" i="1" s="1"/>
  <c r="J366" i="1" s="1"/>
  <c r="K366" i="1" s="1"/>
  <c r="I365" i="1" a="1"/>
  <c r="I365" i="1" s="1"/>
  <c r="J365" i="1" s="1"/>
  <c r="K365" i="1" s="1"/>
  <c r="I364" i="1" a="1"/>
  <c r="I364" i="1" s="1"/>
  <c r="J364" i="1" s="1"/>
  <c r="K364" i="1" s="1"/>
  <c r="I363" i="1" a="1"/>
  <c r="I363" i="1" s="1"/>
  <c r="J363" i="1" s="1"/>
  <c r="K363" i="1" s="1"/>
  <c r="I362" i="1" a="1"/>
  <c r="I362" i="1" s="1"/>
  <c r="J362" i="1" s="1"/>
  <c r="K362" i="1" s="1"/>
  <c r="I361" i="1" a="1"/>
  <c r="I361" i="1" s="1"/>
  <c r="J361" i="1" s="1"/>
  <c r="K361" i="1" s="1"/>
  <c r="I360" i="1" a="1"/>
  <c r="I360" i="1" s="1"/>
  <c r="J360" i="1" s="1"/>
  <c r="K360" i="1" s="1"/>
  <c r="I359" i="1" a="1"/>
  <c r="I359" i="1" s="1"/>
  <c r="J359" i="1" s="1"/>
  <c r="K359" i="1" s="1"/>
  <c r="I358" i="1" a="1"/>
  <c r="I358" i="1" s="1"/>
  <c r="J358" i="1" s="1"/>
  <c r="K358" i="1" s="1"/>
  <c r="I357" i="1" a="1"/>
  <c r="I357" i="1" s="1"/>
  <c r="J357" i="1" s="1"/>
  <c r="K357" i="1" s="1"/>
  <c r="I356" i="1" a="1"/>
  <c r="I356" i="1" s="1"/>
  <c r="J356" i="1" s="1"/>
  <c r="K356" i="1" s="1"/>
  <c r="I355" i="1" a="1"/>
  <c r="I355" i="1" s="1"/>
  <c r="J355" i="1" s="1"/>
  <c r="K355" i="1" s="1"/>
  <c r="I354" i="1" a="1"/>
  <c r="I354" i="1" s="1"/>
  <c r="J354" i="1" s="1"/>
  <c r="K354" i="1" s="1"/>
  <c r="I353" i="1" a="1"/>
  <c r="I353" i="1" s="1"/>
  <c r="I352" i="1" a="1"/>
  <c r="I352" i="1" s="1"/>
  <c r="I350" i="1" a="1"/>
  <c r="I350" i="1" s="1"/>
  <c r="I349" i="1" a="1"/>
  <c r="I349" i="1" s="1"/>
  <c r="J349" i="1" s="1"/>
  <c r="K349" i="1" s="1"/>
  <c r="I348" i="1" a="1"/>
  <c r="I348" i="1" s="1"/>
  <c r="J348" i="1" s="1"/>
  <c r="K348" i="1" s="1"/>
  <c r="I347" i="1" a="1"/>
  <c r="I347" i="1" s="1"/>
  <c r="J347" i="1" s="1"/>
  <c r="K347" i="1" s="1"/>
  <c r="I346" i="1" a="1"/>
  <c r="I346" i="1" s="1"/>
  <c r="J346" i="1" s="1"/>
  <c r="K346" i="1" s="1"/>
  <c r="I345" i="1" a="1"/>
  <c r="I345" i="1" s="1"/>
  <c r="J345" i="1" s="1"/>
  <c r="K345" i="1" s="1"/>
  <c r="I344" i="1" a="1"/>
  <c r="I344" i="1" s="1"/>
  <c r="J344" i="1" s="1"/>
  <c r="K344" i="1" s="1"/>
  <c r="I343" i="1" a="1"/>
  <c r="I343" i="1" s="1"/>
  <c r="J343" i="1" s="1"/>
  <c r="K343" i="1" s="1"/>
  <c r="I342" i="1" a="1"/>
  <c r="I342" i="1" s="1"/>
  <c r="J342" i="1" s="1"/>
  <c r="K342" i="1" s="1"/>
  <c r="I341" i="1" a="1"/>
  <c r="I341" i="1" s="1"/>
  <c r="J341" i="1" s="1"/>
  <c r="K341" i="1" s="1"/>
  <c r="I340" i="1" a="1"/>
  <c r="I340" i="1" s="1"/>
  <c r="J340" i="1" s="1"/>
  <c r="K340" i="1" s="1"/>
  <c r="I339" i="1" a="1"/>
  <c r="I339" i="1" s="1"/>
  <c r="I338" i="1" a="1"/>
  <c r="I338" i="1" s="1"/>
  <c r="J338" i="1" s="1"/>
  <c r="I337" i="1" a="1"/>
  <c r="I337" i="1" s="1"/>
  <c r="J337" i="1" s="1"/>
  <c r="K337" i="1" s="1"/>
  <c r="I336" i="1" a="1"/>
  <c r="I336" i="1" s="1"/>
  <c r="J336" i="1" s="1"/>
  <c r="K336" i="1" s="1"/>
  <c r="I335" i="1" a="1"/>
  <c r="I335" i="1" s="1"/>
  <c r="J335" i="1" s="1"/>
  <c r="K335" i="1" s="1"/>
  <c r="I334" i="1" a="1"/>
  <c r="I334" i="1" s="1"/>
  <c r="J334" i="1" s="1"/>
  <c r="K334" i="1" s="1"/>
  <c r="I333" i="1" a="1"/>
  <c r="I333" i="1" s="1"/>
  <c r="J333" i="1" s="1"/>
  <c r="K333" i="1" s="1"/>
  <c r="I332" i="1" a="1"/>
  <c r="I332" i="1" s="1"/>
  <c r="J332" i="1" s="1"/>
  <c r="K332" i="1" s="1"/>
  <c r="I331" i="1" a="1"/>
  <c r="I331" i="1" s="1"/>
  <c r="J331" i="1" s="1"/>
  <c r="K331" i="1" s="1"/>
  <c r="I330" i="1" a="1"/>
  <c r="I330" i="1" s="1"/>
  <c r="J330" i="1" s="1"/>
  <c r="K330" i="1" s="1"/>
  <c r="I329" i="1" a="1"/>
  <c r="I329" i="1" s="1"/>
  <c r="I328" i="1" a="1"/>
  <c r="I328" i="1" s="1"/>
  <c r="J328" i="1" s="1"/>
  <c r="K328" i="1" s="1"/>
  <c r="I327" i="1" a="1"/>
  <c r="I327" i="1" s="1"/>
  <c r="J327" i="1" s="1"/>
  <c r="K327" i="1" s="1"/>
  <c r="I326" i="1" a="1"/>
  <c r="I326" i="1" s="1"/>
  <c r="J326" i="1" s="1"/>
  <c r="I325" i="1" a="1"/>
  <c r="I325" i="1" s="1"/>
  <c r="J325" i="1" s="1"/>
  <c r="I324" i="1" a="1"/>
  <c r="I324" i="1" s="1"/>
  <c r="J324" i="1" s="1"/>
  <c r="K324" i="1" s="1"/>
  <c r="I323" i="1" a="1"/>
  <c r="I323" i="1" s="1"/>
  <c r="J323" i="1" s="1"/>
  <c r="K323" i="1" s="1"/>
  <c r="I322" i="1" a="1"/>
  <c r="I322" i="1" s="1"/>
  <c r="J322" i="1" s="1"/>
  <c r="K322" i="1" s="1"/>
  <c r="I321" i="1" a="1"/>
  <c r="I321" i="1" s="1"/>
  <c r="J321" i="1" s="1"/>
  <c r="K321" i="1" s="1"/>
  <c r="I320" i="1" a="1"/>
  <c r="I320" i="1" s="1"/>
  <c r="I319" i="1" a="1"/>
  <c r="I319" i="1" s="1"/>
  <c r="J319" i="1" s="1"/>
  <c r="K319" i="1" s="1"/>
  <c r="I318" i="1" a="1"/>
  <c r="I318" i="1" s="1"/>
  <c r="J318" i="1" s="1"/>
  <c r="K318" i="1" s="1"/>
  <c r="I317" i="1" a="1"/>
  <c r="I317" i="1" s="1"/>
  <c r="J317" i="1" s="1"/>
  <c r="K317" i="1" s="1"/>
  <c r="I316" i="1" a="1"/>
  <c r="I316" i="1" s="1"/>
  <c r="J316" i="1" s="1"/>
  <c r="K316" i="1" s="1"/>
  <c r="I315" i="1" a="1"/>
  <c r="I315" i="1" s="1"/>
  <c r="J315" i="1" s="1"/>
  <c r="K315" i="1" s="1"/>
  <c r="I314" i="1" a="1"/>
  <c r="I314" i="1" s="1"/>
  <c r="J314" i="1" s="1"/>
  <c r="K314" i="1" s="1"/>
  <c r="I313" i="1" a="1"/>
  <c r="I313" i="1" s="1"/>
  <c r="J313" i="1" s="1"/>
  <c r="K313" i="1" s="1"/>
  <c r="I312" i="1" a="1"/>
  <c r="I312" i="1" s="1"/>
  <c r="J312" i="1" s="1"/>
  <c r="K312" i="1" s="1"/>
  <c r="I311" i="1" a="1"/>
  <c r="I311" i="1" s="1"/>
  <c r="I310" i="1" a="1"/>
  <c r="I310" i="1" s="1"/>
  <c r="I309" i="1" a="1"/>
  <c r="I309" i="1" s="1"/>
  <c r="I308" i="1" a="1"/>
  <c r="I308" i="1" s="1"/>
  <c r="I307" i="1" a="1"/>
  <c r="I307" i="1" s="1"/>
  <c r="J307" i="1" s="1"/>
  <c r="K307" i="1" s="1"/>
  <c r="I306" i="1" a="1"/>
  <c r="I306" i="1" s="1"/>
  <c r="J306" i="1" s="1"/>
  <c r="K306" i="1" s="1"/>
  <c r="I305" i="1" a="1"/>
  <c r="I305" i="1" s="1"/>
  <c r="J305" i="1" s="1"/>
  <c r="K305" i="1" s="1"/>
  <c r="I304" i="1" a="1"/>
  <c r="I304" i="1" s="1"/>
  <c r="J304" i="1" s="1"/>
  <c r="K304" i="1" s="1"/>
  <c r="I303" i="1" a="1"/>
  <c r="I303" i="1" s="1"/>
  <c r="J303" i="1" s="1"/>
  <c r="K303" i="1" s="1"/>
  <c r="I302" i="1" a="1"/>
  <c r="I302" i="1" s="1"/>
  <c r="J302" i="1" s="1"/>
  <c r="K302" i="1" s="1"/>
  <c r="I301" i="1" a="1"/>
  <c r="I301" i="1" s="1"/>
  <c r="J301" i="1" s="1"/>
  <c r="K301" i="1" s="1"/>
  <c r="I300" i="1" a="1"/>
  <c r="I300" i="1" s="1"/>
  <c r="J300" i="1" s="1"/>
  <c r="K300" i="1" s="1"/>
  <c r="I299" i="1" a="1"/>
  <c r="I299" i="1" s="1"/>
  <c r="I298" i="1" a="1"/>
  <c r="I298" i="1" s="1"/>
  <c r="J298" i="1" s="1"/>
  <c r="K298" i="1" s="1"/>
  <c r="I297" i="1" a="1"/>
  <c r="I297" i="1" s="1"/>
  <c r="J297" i="1" s="1"/>
  <c r="I296" i="1" a="1"/>
  <c r="I296" i="1" s="1"/>
  <c r="J296" i="1" s="1"/>
  <c r="K296" i="1" s="1"/>
  <c r="I295" i="1" a="1"/>
  <c r="I295" i="1" s="1"/>
  <c r="J295" i="1" s="1"/>
  <c r="K295" i="1" s="1"/>
  <c r="I294" i="1" a="1"/>
  <c r="I294" i="1" s="1"/>
  <c r="J294" i="1" s="1"/>
  <c r="K294" i="1" s="1"/>
  <c r="I293" i="1" a="1"/>
  <c r="I293" i="1" s="1"/>
  <c r="J293" i="1" s="1"/>
  <c r="K293" i="1" s="1"/>
  <c r="I292" i="1" a="1"/>
  <c r="I292" i="1" s="1"/>
  <c r="I291" i="1" a="1"/>
  <c r="I291" i="1" s="1"/>
  <c r="I290" i="1" a="1"/>
  <c r="I290" i="1" s="1"/>
  <c r="I289" i="1" a="1"/>
  <c r="I289" i="1" s="1"/>
  <c r="J289" i="1" s="1"/>
  <c r="K289" i="1" s="1"/>
  <c r="I288" i="1" a="1"/>
  <c r="I288" i="1" s="1"/>
  <c r="J288" i="1" s="1"/>
  <c r="K288" i="1" s="1"/>
  <c r="I287" i="1" a="1"/>
  <c r="I287" i="1" s="1"/>
  <c r="J287" i="1" s="1"/>
  <c r="K287" i="1" s="1"/>
  <c r="I286" i="1" a="1"/>
  <c r="I286" i="1" s="1"/>
  <c r="J286" i="1" s="1"/>
  <c r="K286" i="1" s="1"/>
  <c r="I285" i="1" a="1"/>
  <c r="I285" i="1" s="1"/>
  <c r="J285" i="1" s="1"/>
  <c r="K285" i="1" s="1"/>
  <c r="I284" i="1" a="1"/>
  <c r="I284" i="1" s="1"/>
  <c r="J284" i="1" s="1"/>
  <c r="K284" i="1" s="1"/>
  <c r="I283" i="1" a="1"/>
  <c r="I283" i="1" s="1"/>
  <c r="J283" i="1" s="1"/>
  <c r="K283" i="1" s="1"/>
  <c r="I282" i="1" a="1"/>
  <c r="I282" i="1" s="1"/>
  <c r="J282" i="1" s="1"/>
  <c r="K282" i="1" s="1"/>
  <c r="I281" i="1" a="1"/>
  <c r="I281" i="1" s="1"/>
  <c r="J281" i="1" s="1"/>
  <c r="K281" i="1" s="1"/>
  <c r="I280" i="1" a="1"/>
  <c r="I280" i="1" s="1"/>
  <c r="J280" i="1" s="1"/>
  <c r="K280" i="1" s="1"/>
  <c r="I279" i="1" a="1"/>
  <c r="I279" i="1" s="1"/>
  <c r="J279" i="1" s="1"/>
  <c r="K279" i="1" s="1"/>
  <c r="I278" i="1" a="1"/>
  <c r="I278" i="1" s="1"/>
  <c r="J278" i="1" s="1"/>
  <c r="K278" i="1" s="1"/>
  <c r="I277" i="1" a="1"/>
  <c r="I277" i="1" s="1"/>
  <c r="J277" i="1" s="1"/>
  <c r="I276" i="1" a="1"/>
  <c r="I276" i="1" s="1"/>
  <c r="J276" i="1" s="1"/>
  <c r="I275" i="1" a="1"/>
  <c r="I275" i="1" s="1"/>
  <c r="J275" i="1" s="1"/>
  <c r="K275" i="1" s="1"/>
  <c r="I274" i="1" a="1"/>
  <c r="I274" i="1" s="1"/>
  <c r="J274" i="1" s="1"/>
  <c r="K274" i="1" s="1"/>
  <c r="I273" i="1" a="1"/>
  <c r="I273" i="1" s="1"/>
  <c r="J273" i="1" s="1"/>
  <c r="K273" i="1" s="1"/>
  <c r="I272" i="1" a="1"/>
  <c r="I272" i="1" s="1"/>
  <c r="J272" i="1" s="1"/>
  <c r="K272" i="1" s="1"/>
  <c r="I271" i="1" a="1"/>
  <c r="I271" i="1" s="1"/>
  <c r="J271" i="1" s="1"/>
  <c r="K271" i="1" s="1"/>
  <c r="I270" i="1" a="1"/>
  <c r="I270" i="1" s="1"/>
  <c r="I269" i="1" a="1"/>
  <c r="I269" i="1" s="1"/>
  <c r="I268" i="1" a="1"/>
  <c r="I268" i="1" s="1"/>
  <c r="J268" i="1" s="1"/>
  <c r="K268" i="1" s="1"/>
  <c r="I267" i="1" a="1"/>
  <c r="I267" i="1" s="1"/>
  <c r="J267" i="1" s="1"/>
  <c r="K267" i="1" s="1"/>
  <c r="I266" i="1" a="1"/>
  <c r="I266" i="1" s="1"/>
  <c r="J266" i="1" s="1"/>
  <c r="K266" i="1" s="1"/>
  <c r="I265" i="1" a="1"/>
  <c r="I265" i="1" s="1"/>
  <c r="J265" i="1" s="1"/>
  <c r="K265" i="1" s="1"/>
  <c r="I264" i="1" a="1"/>
  <c r="I264" i="1" s="1"/>
  <c r="J264" i="1" s="1"/>
  <c r="K264" i="1" s="1"/>
  <c r="I263" i="1" a="1"/>
  <c r="I263" i="1" s="1"/>
  <c r="J263" i="1" s="1"/>
  <c r="K263" i="1" s="1"/>
  <c r="I262" i="1" a="1"/>
  <c r="I262" i="1" s="1"/>
  <c r="J262" i="1" s="1"/>
  <c r="K262" i="1" s="1"/>
  <c r="I261" i="1" a="1"/>
  <c r="I261" i="1" s="1"/>
  <c r="J261" i="1" s="1"/>
  <c r="K261" i="1" s="1"/>
  <c r="I260" i="1" a="1"/>
  <c r="I260" i="1" s="1"/>
  <c r="J260" i="1" s="1"/>
  <c r="K260" i="1" s="1"/>
  <c r="I259" i="1" a="1"/>
  <c r="I259" i="1" s="1"/>
  <c r="J259" i="1" s="1"/>
  <c r="K259" i="1" s="1"/>
  <c r="I258" i="1" a="1"/>
  <c r="I258" i="1" s="1"/>
  <c r="J258" i="1" s="1"/>
  <c r="K258" i="1" s="1"/>
  <c r="I257" i="1" a="1"/>
  <c r="I257" i="1" s="1"/>
  <c r="J257" i="1" s="1"/>
  <c r="K257" i="1" s="1"/>
  <c r="I256" i="1" a="1"/>
  <c r="I256" i="1" s="1"/>
  <c r="J256" i="1" s="1"/>
  <c r="K256" i="1" s="1"/>
  <c r="I255" i="1" a="1"/>
  <c r="I255" i="1" s="1"/>
  <c r="J255" i="1" s="1"/>
  <c r="K255" i="1" s="1"/>
  <c r="I254" i="1" a="1"/>
  <c r="I254" i="1" s="1"/>
  <c r="J254" i="1" s="1"/>
  <c r="K254" i="1" s="1"/>
  <c r="I253" i="1" a="1"/>
  <c r="I253" i="1" s="1"/>
  <c r="I252" i="1" a="1"/>
  <c r="I252" i="1" s="1"/>
  <c r="J252" i="1" s="1"/>
  <c r="K252" i="1" s="1"/>
  <c r="I251" i="1" a="1"/>
  <c r="I251" i="1" s="1"/>
  <c r="I250" i="1" a="1"/>
  <c r="I250" i="1" s="1"/>
  <c r="I249" i="1" a="1"/>
  <c r="I249" i="1" s="1"/>
  <c r="I248" i="1" a="1"/>
  <c r="I248" i="1" s="1"/>
  <c r="J248" i="1" s="1"/>
  <c r="K248" i="1" s="1"/>
  <c r="I247" i="1" a="1"/>
  <c r="I247" i="1" s="1"/>
  <c r="J247" i="1" s="1"/>
  <c r="I246" i="1" a="1"/>
  <c r="I246" i="1" s="1"/>
  <c r="J246" i="1" s="1"/>
  <c r="K246" i="1" s="1"/>
  <c r="I245" i="1" a="1"/>
  <c r="I245" i="1" s="1"/>
  <c r="J245" i="1" s="1"/>
  <c r="K245" i="1" s="1"/>
  <c r="I244" i="1" a="1"/>
  <c r="I244" i="1" s="1"/>
  <c r="J244" i="1" s="1"/>
  <c r="I243" i="1" a="1"/>
  <c r="I243" i="1" s="1"/>
  <c r="J243" i="1" s="1"/>
  <c r="K243" i="1" s="1"/>
  <c r="I242" i="1" a="1"/>
  <c r="I242" i="1" s="1"/>
  <c r="J242" i="1" s="1"/>
  <c r="K242" i="1" s="1"/>
  <c r="I241" i="1" a="1"/>
  <c r="I241" i="1" s="1"/>
  <c r="J241" i="1" s="1"/>
  <c r="K241" i="1" s="1"/>
  <c r="I240" i="1" a="1"/>
  <c r="I240" i="1" s="1"/>
  <c r="J240" i="1" s="1"/>
  <c r="K240" i="1" s="1"/>
  <c r="I239" i="1" a="1"/>
  <c r="I239" i="1" s="1"/>
  <c r="J239" i="1" s="1"/>
  <c r="K239" i="1" s="1"/>
  <c r="I238" i="1" a="1"/>
  <c r="I238" i="1" s="1"/>
  <c r="J238" i="1" s="1"/>
  <c r="K238" i="1" s="1"/>
  <c r="I237" i="1" a="1"/>
  <c r="I237" i="1" s="1"/>
  <c r="J237" i="1" s="1"/>
  <c r="K237" i="1" s="1"/>
  <c r="I236" i="1" a="1"/>
  <c r="I236" i="1" s="1"/>
  <c r="J236" i="1" s="1"/>
  <c r="K236" i="1" s="1"/>
  <c r="I235" i="1" a="1"/>
  <c r="I235" i="1" s="1"/>
  <c r="J235" i="1" s="1"/>
  <c r="K235" i="1" s="1"/>
  <c r="I234" i="1" a="1"/>
  <c r="I234" i="1" s="1"/>
  <c r="J234" i="1" s="1"/>
  <c r="K234" i="1" s="1"/>
  <c r="I233" i="1" a="1"/>
  <c r="I233" i="1" s="1"/>
  <c r="I232" i="1" a="1"/>
  <c r="I232" i="1" s="1"/>
  <c r="J232" i="1" s="1"/>
  <c r="K232" i="1" s="1"/>
  <c r="I231" i="1" a="1"/>
  <c r="I231" i="1" s="1"/>
  <c r="I229" i="1" a="1"/>
  <c r="I229" i="1" s="1"/>
  <c r="I228" i="1" a="1"/>
  <c r="I228" i="1" s="1"/>
  <c r="J228" i="1" s="1"/>
  <c r="K228" i="1" s="1"/>
  <c r="I227" i="1" a="1"/>
  <c r="I227" i="1" s="1"/>
  <c r="J227" i="1" s="1"/>
  <c r="K227" i="1" s="1"/>
  <c r="I226" i="1" a="1"/>
  <c r="I226" i="1" s="1"/>
  <c r="J226" i="1" s="1"/>
  <c r="K226" i="1" s="1"/>
  <c r="I225" i="1" a="1"/>
  <c r="I225" i="1" s="1"/>
  <c r="J225" i="1" s="1"/>
  <c r="K225" i="1" s="1"/>
  <c r="I224" i="1" a="1"/>
  <c r="I224" i="1" s="1"/>
  <c r="J224" i="1" s="1"/>
  <c r="K224" i="1" s="1"/>
  <c r="I223" i="1" a="1"/>
  <c r="I223" i="1" s="1"/>
  <c r="J223" i="1" s="1"/>
  <c r="K223" i="1" s="1"/>
  <c r="I222" i="1" a="1"/>
  <c r="I222" i="1" s="1"/>
  <c r="J222" i="1" s="1"/>
  <c r="K222" i="1" s="1"/>
  <c r="I221" i="1" a="1"/>
  <c r="I221" i="1" s="1"/>
  <c r="J221" i="1" s="1"/>
  <c r="K221" i="1" s="1"/>
  <c r="I220" i="1" a="1"/>
  <c r="I220" i="1" s="1"/>
  <c r="J220" i="1" s="1"/>
  <c r="K220" i="1" s="1"/>
  <c r="I219" i="1" a="1"/>
  <c r="I219" i="1" s="1"/>
  <c r="J219" i="1" s="1"/>
  <c r="K219" i="1" s="1"/>
  <c r="I218" i="1" a="1"/>
  <c r="I218" i="1" s="1"/>
  <c r="J218" i="1" s="1"/>
  <c r="K218" i="1" s="1"/>
  <c r="I217" i="1" a="1"/>
  <c r="I217" i="1" s="1"/>
  <c r="J217" i="1" s="1"/>
  <c r="K217" i="1" s="1"/>
  <c r="I216" i="1" a="1"/>
  <c r="I216" i="1" s="1"/>
  <c r="J216" i="1" s="1"/>
  <c r="K216" i="1" s="1"/>
  <c r="I215" i="1" a="1"/>
  <c r="I215" i="1" s="1"/>
  <c r="J215" i="1" s="1"/>
  <c r="K215" i="1" s="1"/>
  <c r="I214" i="1" a="1"/>
  <c r="I214" i="1" s="1"/>
  <c r="J214" i="1" s="1"/>
  <c r="K214" i="1" s="1"/>
  <c r="I213" i="1" a="1"/>
  <c r="I213" i="1" s="1"/>
  <c r="J213" i="1" s="1"/>
  <c r="K213" i="1" s="1"/>
  <c r="I212" i="1" a="1"/>
  <c r="I212" i="1" s="1"/>
  <c r="J212" i="1" s="1"/>
  <c r="K212" i="1" s="1"/>
  <c r="I211" i="1" a="1"/>
  <c r="I211" i="1" s="1"/>
  <c r="I210" i="1" a="1"/>
  <c r="I210" i="1" s="1"/>
  <c r="I209" i="1" a="1"/>
  <c r="I209" i="1" s="1"/>
  <c r="J209" i="1" s="1"/>
  <c r="K209" i="1" s="1"/>
  <c r="I208" i="1" a="1"/>
  <c r="I208" i="1" s="1"/>
  <c r="J208" i="1" s="1"/>
  <c r="I207" i="1" a="1"/>
  <c r="I207" i="1" s="1"/>
  <c r="J207" i="1" s="1"/>
  <c r="K207" i="1" s="1"/>
  <c r="I206" i="1" a="1"/>
  <c r="I206" i="1" s="1"/>
  <c r="J206" i="1" s="1"/>
  <c r="K206" i="1" s="1"/>
  <c r="I205" i="1" a="1"/>
  <c r="I205" i="1" s="1"/>
  <c r="J205" i="1" s="1"/>
  <c r="I204" i="1" a="1"/>
  <c r="I204" i="1" s="1"/>
  <c r="J204" i="1" s="1"/>
  <c r="K204" i="1" s="1"/>
  <c r="I203" i="1" a="1"/>
  <c r="I203" i="1" s="1"/>
  <c r="J203" i="1" s="1"/>
  <c r="K203" i="1" s="1"/>
  <c r="I202" i="1" a="1"/>
  <c r="I202" i="1" s="1"/>
  <c r="J202" i="1" s="1"/>
  <c r="K202" i="1" s="1"/>
  <c r="I201" i="1" a="1"/>
  <c r="I201" i="1" s="1"/>
  <c r="J201" i="1" s="1"/>
  <c r="K201" i="1" s="1"/>
  <c r="I200" i="1" a="1"/>
  <c r="I200" i="1" s="1"/>
  <c r="J200" i="1" s="1"/>
  <c r="K200" i="1" s="1"/>
  <c r="I199" i="1" a="1"/>
  <c r="I199" i="1" s="1"/>
  <c r="J199" i="1" s="1"/>
  <c r="K199" i="1" s="1"/>
  <c r="I198" i="1" a="1"/>
  <c r="I198" i="1" s="1"/>
  <c r="J198" i="1" s="1"/>
  <c r="K198" i="1" s="1"/>
  <c r="I197" i="1" a="1"/>
  <c r="I197" i="1" s="1"/>
  <c r="J197" i="1" s="1"/>
  <c r="K197" i="1" s="1"/>
  <c r="I196" i="1" a="1"/>
  <c r="I196" i="1" s="1"/>
  <c r="I195" i="1" a="1"/>
  <c r="I195" i="1" s="1"/>
  <c r="J195" i="1" s="1"/>
  <c r="K195" i="1" s="1"/>
  <c r="I194" i="1" a="1"/>
  <c r="I194" i="1" s="1"/>
  <c r="J194" i="1" s="1"/>
  <c r="K194" i="1" s="1"/>
  <c r="I193" i="1" a="1"/>
  <c r="I193" i="1" s="1"/>
  <c r="J193" i="1" s="1"/>
  <c r="K193" i="1" s="1"/>
  <c r="I192" i="1" a="1"/>
  <c r="I192" i="1" s="1"/>
  <c r="J192" i="1" s="1"/>
  <c r="K192" i="1" s="1"/>
  <c r="I191" i="1" a="1"/>
  <c r="I191" i="1" s="1"/>
  <c r="J191" i="1" s="1"/>
  <c r="K191" i="1" s="1"/>
  <c r="I190" i="1" a="1"/>
  <c r="I190" i="1" s="1"/>
  <c r="I189" i="1" a="1"/>
  <c r="I189" i="1" s="1"/>
  <c r="I188" i="1" a="1"/>
  <c r="I188" i="1" s="1"/>
  <c r="J188" i="1" s="1"/>
  <c r="K188" i="1" s="1"/>
  <c r="I187" i="1" a="1"/>
  <c r="I187" i="1" s="1"/>
  <c r="J187" i="1" s="1"/>
  <c r="K187" i="1" s="1"/>
  <c r="I186" i="1" a="1"/>
  <c r="I186" i="1" s="1"/>
  <c r="J186" i="1" s="1"/>
  <c r="I185" i="1" a="1"/>
  <c r="I185" i="1" s="1"/>
  <c r="J185" i="1" s="1"/>
  <c r="K185" i="1" s="1"/>
  <c r="I184" i="1" a="1"/>
  <c r="I184" i="1" s="1"/>
  <c r="J184" i="1" s="1"/>
  <c r="K184" i="1" s="1"/>
  <c r="I183" i="1" a="1"/>
  <c r="I183" i="1" s="1"/>
  <c r="J183" i="1" s="1"/>
  <c r="K183" i="1" s="1"/>
  <c r="I182" i="1" a="1"/>
  <c r="I182" i="1" s="1"/>
  <c r="J182" i="1" s="1"/>
  <c r="K182" i="1" s="1"/>
  <c r="I181" i="1" a="1"/>
  <c r="I181" i="1" s="1"/>
  <c r="J181" i="1" s="1"/>
  <c r="K181" i="1" s="1"/>
  <c r="I180" i="1" a="1"/>
  <c r="I180" i="1" s="1"/>
  <c r="J180" i="1" s="1"/>
  <c r="K180" i="1" s="1"/>
  <c r="I179" i="1" a="1"/>
  <c r="I179" i="1" s="1"/>
  <c r="J179" i="1" s="1"/>
  <c r="K179" i="1" s="1"/>
  <c r="I178" i="1" a="1"/>
  <c r="I178" i="1" s="1"/>
  <c r="J178" i="1" s="1"/>
  <c r="K178" i="1" s="1"/>
  <c r="I177" i="1" a="1"/>
  <c r="I177" i="1" s="1"/>
  <c r="J177" i="1" s="1"/>
  <c r="K177" i="1" s="1"/>
  <c r="I176" i="1" a="1"/>
  <c r="I176" i="1" s="1"/>
  <c r="I175" i="1" a="1"/>
  <c r="I175" i="1" s="1"/>
  <c r="J175" i="1" s="1"/>
  <c r="K175" i="1" s="1"/>
  <c r="I174" i="1" a="1"/>
  <c r="I174" i="1" s="1"/>
  <c r="J174" i="1" s="1"/>
  <c r="K174" i="1" s="1"/>
  <c r="I173" i="1" a="1"/>
  <c r="I173" i="1" s="1"/>
  <c r="J173" i="1" s="1"/>
  <c r="K173" i="1" s="1"/>
  <c r="I172" i="1" a="1"/>
  <c r="I172" i="1" s="1"/>
  <c r="J172" i="1" s="1"/>
  <c r="K172" i="1" s="1"/>
  <c r="I171" i="1" a="1"/>
  <c r="I171" i="1" s="1"/>
  <c r="J171" i="1" s="1"/>
  <c r="K171" i="1" s="1"/>
  <c r="I170" i="1" a="1"/>
  <c r="I170" i="1" s="1"/>
  <c r="I169" i="1" a="1"/>
  <c r="I169" i="1" s="1"/>
  <c r="J169" i="1" s="1"/>
  <c r="K169" i="1" s="1"/>
  <c r="I168" i="1" a="1"/>
  <c r="I168" i="1" s="1"/>
  <c r="J168" i="1" s="1"/>
  <c r="K168" i="1" s="1"/>
  <c r="I167" i="1" a="1"/>
  <c r="I167" i="1" s="1"/>
  <c r="J167" i="1" s="1"/>
  <c r="K167" i="1" s="1"/>
  <c r="I166" i="1" a="1"/>
  <c r="I166" i="1" s="1"/>
  <c r="J166" i="1" s="1"/>
  <c r="K166" i="1" s="1"/>
  <c r="I165" i="1" a="1"/>
  <c r="I165" i="1" s="1"/>
  <c r="J165" i="1" s="1"/>
  <c r="K165" i="1" s="1"/>
  <c r="I164" i="1" a="1"/>
  <c r="I164" i="1" s="1"/>
  <c r="J164" i="1" s="1"/>
  <c r="K164" i="1" s="1"/>
  <c r="I163" i="1" a="1"/>
  <c r="I163" i="1" s="1"/>
  <c r="J163" i="1" s="1"/>
  <c r="K163" i="1" s="1"/>
  <c r="I162" i="1" a="1"/>
  <c r="I162" i="1" s="1"/>
  <c r="J162" i="1" s="1"/>
  <c r="K162" i="1" s="1"/>
  <c r="I161" i="1" a="1"/>
  <c r="I161" i="1" s="1"/>
  <c r="J161" i="1" s="1"/>
  <c r="K161" i="1" s="1"/>
  <c r="I160" i="1" a="1"/>
  <c r="I160" i="1" s="1"/>
  <c r="J160" i="1" s="1"/>
  <c r="K160" i="1" s="1"/>
  <c r="I159" i="1" a="1"/>
  <c r="I159" i="1" s="1"/>
  <c r="J159" i="1" s="1"/>
  <c r="K159" i="1" s="1"/>
  <c r="I158" i="1" a="1"/>
  <c r="I158" i="1" s="1"/>
  <c r="J158" i="1" s="1"/>
  <c r="K158" i="1" s="1"/>
  <c r="I157" i="1" a="1"/>
  <c r="I157" i="1" s="1"/>
  <c r="J157" i="1" s="1"/>
  <c r="K157" i="1" s="1"/>
  <c r="I156" i="1" a="1"/>
  <c r="I156" i="1" s="1"/>
  <c r="I155" i="1" a="1"/>
  <c r="I155" i="1" s="1"/>
  <c r="J155" i="1" s="1"/>
  <c r="K155" i="1" s="1"/>
  <c r="I154" i="1" a="1"/>
  <c r="I154" i="1" s="1"/>
  <c r="J154" i="1" s="1"/>
  <c r="K154" i="1" s="1"/>
  <c r="I153" i="1" a="1"/>
  <c r="I153" i="1" s="1"/>
  <c r="J153" i="1" s="1"/>
  <c r="K153" i="1" s="1"/>
  <c r="I152" i="1" a="1"/>
  <c r="I152" i="1" s="1"/>
  <c r="J152" i="1" s="1"/>
  <c r="K152" i="1" s="1"/>
  <c r="I151" i="1" a="1"/>
  <c r="I151" i="1" s="1"/>
  <c r="J151" i="1" s="1"/>
  <c r="K151" i="1" s="1"/>
  <c r="I150" i="1" a="1"/>
  <c r="I150" i="1" s="1"/>
  <c r="I149" i="1" a="1"/>
  <c r="I149" i="1" s="1"/>
  <c r="I148" i="1" a="1"/>
  <c r="I148" i="1" s="1"/>
  <c r="J148" i="1" s="1"/>
  <c r="K148" i="1" s="1"/>
  <c r="I147" i="1" a="1"/>
  <c r="I147" i="1" s="1"/>
  <c r="J147" i="1" s="1"/>
  <c r="K147" i="1" s="1"/>
  <c r="I146" i="1" a="1"/>
  <c r="I146" i="1" s="1"/>
  <c r="J146" i="1" s="1"/>
  <c r="K146" i="1" s="1"/>
  <c r="I145" i="1" a="1"/>
  <c r="I145" i="1" s="1"/>
  <c r="J145" i="1" s="1"/>
  <c r="K145" i="1" s="1"/>
  <c r="I144" i="1" a="1"/>
  <c r="I144" i="1" s="1"/>
  <c r="J144" i="1" s="1"/>
  <c r="K144" i="1" s="1"/>
  <c r="I143" i="1" a="1"/>
  <c r="I143" i="1" s="1"/>
  <c r="J143" i="1" s="1"/>
  <c r="K143" i="1" s="1"/>
  <c r="I142" i="1" a="1"/>
  <c r="I142" i="1" s="1"/>
  <c r="J142" i="1" s="1"/>
  <c r="K142" i="1" s="1"/>
  <c r="I141" i="1" a="1"/>
  <c r="I141" i="1" s="1"/>
  <c r="J141" i="1" s="1"/>
  <c r="I140" i="1" a="1"/>
  <c r="I140" i="1" s="1"/>
  <c r="J140" i="1" s="1"/>
  <c r="K140" i="1" s="1"/>
  <c r="I139" i="1" a="1"/>
  <c r="I139" i="1" s="1"/>
  <c r="J139" i="1" s="1"/>
  <c r="K139" i="1" s="1"/>
  <c r="I138" i="1" a="1"/>
  <c r="I138" i="1" s="1"/>
  <c r="J138" i="1" s="1"/>
  <c r="K138" i="1" s="1"/>
  <c r="I137" i="1" a="1"/>
  <c r="I137" i="1" s="1"/>
  <c r="J137" i="1" s="1"/>
  <c r="K137" i="1" s="1"/>
  <c r="I136" i="1" a="1"/>
  <c r="I136" i="1" s="1"/>
  <c r="I135" i="1" a="1"/>
  <c r="I135" i="1" s="1"/>
  <c r="J135" i="1" s="1"/>
  <c r="K135" i="1" s="1"/>
  <c r="I134" i="1" a="1"/>
  <c r="I134" i="1" s="1"/>
  <c r="J134" i="1" s="1"/>
  <c r="K134" i="1" s="1"/>
  <c r="I133" i="1" a="1"/>
  <c r="I133" i="1" s="1"/>
  <c r="J133" i="1" s="1"/>
  <c r="K133" i="1" s="1"/>
  <c r="I132" i="1" a="1"/>
  <c r="I132" i="1" s="1"/>
  <c r="I131" i="1" a="1"/>
  <c r="I131" i="1" s="1"/>
  <c r="J131" i="1" s="1"/>
  <c r="K131" i="1" s="1"/>
  <c r="I130" i="1" a="1"/>
  <c r="I130" i="1" s="1"/>
  <c r="I129" i="1" a="1"/>
  <c r="I129" i="1" s="1"/>
  <c r="I128" i="1" a="1"/>
  <c r="I128" i="1" s="1"/>
  <c r="J128" i="1" s="1"/>
  <c r="K128" i="1" s="1"/>
  <c r="I127" i="1" a="1"/>
  <c r="I127" i="1" s="1"/>
  <c r="J127" i="1" s="1"/>
  <c r="K127" i="1" s="1"/>
  <c r="I126" i="1" a="1"/>
  <c r="I126" i="1" s="1"/>
  <c r="J126" i="1" s="1"/>
  <c r="K126" i="1" s="1"/>
  <c r="I125" i="1" a="1"/>
  <c r="I125" i="1" s="1"/>
  <c r="J125" i="1" s="1"/>
  <c r="K125" i="1" s="1"/>
  <c r="I124" i="1" a="1"/>
  <c r="I124" i="1" s="1"/>
  <c r="J124" i="1" s="1"/>
  <c r="I123" i="1" a="1"/>
  <c r="I123" i="1" s="1"/>
  <c r="J123" i="1" s="1"/>
  <c r="K123" i="1" s="1"/>
  <c r="I122" i="1" a="1"/>
  <c r="I122" i="1" s="1"/>
  <c r="J122" i="1" s="1"/>
  <c r="K122" i="1" s="1"/>
  <c r="I121" i="1" a="1"/>
  <c r="I121" i="1" s="1"/>
  <c r="J121" i="1" s="1"/>
  <c r="K121" i="1" s="1"/>
  <c r="I120" i="1" a="1"/>
  <c r="I120" i="1" s="1"/>
  <c r="J120" i="1" s="1"/>
  <c r="K120" i="1" s="1"/>
  <c r="I119" i="1" a="1"/>
  <c r="I119" i="1" s="1"/>
  <c r="J119" i="1" s="1"/>
  <c r="K119" i="1" s="1"/>
  <c r="I118" i="1" a="1"/>
  <c r="I118" i="1" s="1"/>
  <c r="J118" i="1" s="1"/>
  <c r="K118" i="1" s="1"/>
  <c r="I117" i="1" a="1"/>
  <c r="I117" i="1" s="1"/>
  <c r="J117" i="1" s="1"/>
  <c r="K117" i="1" s="1"/>
  <c r="I116" i="1" a="1"/>
  <c r="I116" i="1" s="1"/>
  <c r="I115" i="1" a="1"/>
  <c r="I115" i="1" s="1"/>
  <c r="J115" i="1" s="1"/>
  <c r="K115" i="1" s="1"/>
  <c r="I114" i="1" a="1"/>
  <c r="I114" i="1" s="1"/>
  <c r="J114" i="1" s="1"/>
  <c r="K114" i="1" s="1"/>
  <c r="I113" i="1" a="1"/>
  <c r="I113" i="1" s="1"/>
  <c r="J113" i="1" s="1"/>
  <c r="K113" i="1" s="1"/>
  <c r="I112" i="1" a="1"/>
  <c r="I112" i="1" s="1"/>
  <c r="J112" i="1" s="1"/>
  <c r="I111" i="1" a="1"/>
  <c r="I111" i="1" s="1"/>
  <c r="J111" i="1" s="1"/>
  <c r="I110" i="1" a="1"/>
  <c r="I110" i="1" s="1"/>
  <c r="I109" i="1" a="1"/>
  <c r="I109" i="1" s="1"/>
  <c r="I108" i="1" a="1"/>
  <c r="I108" i="1" s="1"/>
  <c r="J108" i="1" s="1"/>
  <c r="I107" i="1" a="1"/>
  <c r="I107" i="1" s="1"/>
  <c r="J107" i="1" s="1"/>
  <c r="K107" i="1" s="1"/>
  <c r="I106" i="1" a="1"/>
  <c r="I106" i="1" s="1"/>
  <c r="J106" i="1" s="1"/>
  <c r="K106" i="1" s="1"/>
  <c r="I105" i="1" a="1"/>
  <c r="I105" i="1" s="1"/>
  <c r="J105" i="1" s="1"/>
  <c r="K105" i="1" s="1"/>
  <c r="I104" i="1" a="1"/>
  <c r="I104" i="1" s="1"/>
  <c r="J104" i="1" s="1"/>
  <c r="K104" i="1" s="1"/>
  <c r="I103" i="1" a="1"/>
  <c r="I103" i="1" s="1"/>
  <c r="J103" i="1" s="1"/>
  <c r="K103" i="1" s="1"/>
  <c r="I102" i="1" a="1"/>
  <c r="I102" i="1" s="1"/>
  <c r="J102" i="1" s="1"/>
  <c r="K102" i="1" s="1"/>
  <c r="I101" i="1" a="1"/>
  <c r="I101" i="1" s="1"/>
  <c r="J101" i="1" s="1"/>
  <c r="K101" i="1" s="1"/>
  <c r="I100" i="1" a="1"/>
  <c r="I100" i="1" s="1"/>
  <c r="J100" i="1" s="1"/>
  <c r="K100" i="1" s="1"/>
  <c r="I99" i="1" a="1"/>
  <c r="I99" i="1" s="1"/>
  <c r="J99" i="1" s="1"/>
  <c r="K99" i="1" s="1"/>
  <c r="I98" i="1" a="1"/>
  <c r="I98" i="1" s="1"/>
  <c r="J98" i="1" s="1"/>
  <c r="K98" i="1" s="1"/>
  <c r="I97" i="1" a="1"/>
  <c r="I97" i="1" s="1"/>
  <c r="J97" i="1" s="1"/>
  <c r="K97" i="1" s="1"/>
  <c r="I96" i="1" a="1"/>
  <c r="I96" i="1" s="1"/>
  <c r="J96" i="1" s="1"/>
  <c r="K96" i="1" s="1"/>
  <c r="I95" i="1" a="1"/>
  <c r="I95" i="1" s="1"/>
  <c r="J95" i="1" s="1"/>
  <c r="K95" i="1" s="1"/>
  <c r="I94" i="1" a="1"/>
  <c r="I94" i="1" s="1"/>
  <c r="J94" i="1" s="1"/>
  <c r="K94" i="1" s="1"/>
  <c r="I93" i="1" a="1"/>
  <c r="I93" i="1" s="1"/>
  <c r="J93" i="1" s="1"/>
  <c r="K93" i="1" s="1"/>
  <c r="I92" i="1" a="1"/>
  <c r="I92" i="1" s="1"/>
  <c r="I91" i="1" a="1"/>
  <c r="I91" i="1" s="1"/>
  <c r="I90" i="1" a="1"/>
  <c r="I90" i="1" s="1"/>
  <c r="I89" i="1" a="1"/>
  <c r="I89" i="1" s="1"/>
  <c r="J89" i="1" s="1"/>
  <c r="K89" i="1" s="1"/>
  <c r="I88" i="1" a="1"/>
  <c r="I88" i="1" s="1"/>
  <c r="J88" i="1" s="1"/>
  <c r="K88" i="1" s="1"/>
  <c r="I87" i="1" a="1"/>
  <c r="I87" i="1" s="1"/>
  <c r="J87" i="1" s="1"/>
  <c r="K87" i="1" s="1"/>
  <c r="I86" i="1" a="1"/>
  <c r="I86" i="1" s="1"/>
  <c r="J86" i="1" s="1"/>
  <c r="K86" i="1" s="1"/>
  <c r="I85" i="1" a="1"/>
  <c r="I85" i="1" s="1"/>
  <c r="J85" i="1" s="1"/>
  <c r="K85" i="1" s="1"/>
  <c r="I84" i="1" a="1"/>
  <c r="I84" i="1" s="1"/>
  <c r="J84" i="1" s="1"/>
  <c r="K84" i="1" s="1"/>
  <c r="I83" i="1" a="1"/>
  <c r="I83" i="1" s="1"/>
  <c r="J83" i="1" s="1"/>
  <c r="K83" i="1" s="1"/>
  <c r="I82" i="1" a="1"/>
  <c r="I82" i="1" s="1"/>
  <c r="J82" i="1" s="1"/>
  <c r="K82" i="1" s="1"/>
  <c r="I81" i="1" a="1"/>
  <c r="I81" i="1" s="1"/>
  <c r="J81" i="1" s="1"/>
  <c r="K81" i="1" s="1"/>
  <c r="I80" i="1" a="1"/>
  <c r="I80" i="1" s="1"/>
  <c r="J80" i="1" s="1"/>
  <c r="K80" i="1" s="1"/>
  <c r="I79" i="1" a="1"/>
  <c r="I79" i="1" s="1"/>
  <c r="J79" i="1" s="1"/>
  <c r="K79" i="1" s="1"/>
  <c r="I78" i="1" a="1"/>
  <c r="I78" i="1" s="1"/>
  <c r="J78" i="1" s="1"/>
  <c r="K78" i="1" s="1"/>
  <c r="I77" i="1" a="1"/>
  <c r="I77" i="1" s="1"/>
  <c r="J77" i="1" s="1"/>
  <c r="K77" i="1" s="1"/>
  <c r="I76" i="1" a="1"/>
  <c r="I76" i="1" s="1"/>
  <c r="I75" i="1" a="1"/>
  <c r="I75" i="1" s="1"/>
  <c r="J75" i="1" s="1"/>
  <c r="K75" i="1" s="1"/>
  <c r="I74" i="1" a="1"/>
  <c r="I74" i="1" s="1"/>
  <c r="I73" i="1" a="1"/>
  <c r="I73" i="1" s="1"/>
  <c r="J73" i="1" s="1"/>
  <c r="K73" i="1" s="1"/>
  <c r="I71" i="1" a="1"/>
  <c r="I71" i="1" s="1"/>
  <c r="J71" i="1" s="1"/>
  <c r="K71" i="1" s="1"/>
  <c r="I70" i="1" a="1"/>
  <c r="I70" i="1" s="1"/>
  <c r="J70" i="1" s="1"/>
  <c r="K70" i="1" s="1"/>
  <c r="I69" i="1" a="1"/>
  <c r="I69" i="1" s="1"/>
  <c r="I68" i="1" a="1"/>
  <c r="I68" i="1" s="1"/>
  <c r="J68" i="1" s="1"/>
  <c r="K68" i="1" s="1"/>
  <c r="I67" i="1" a="1"/>
  <c r="I67" i="1" s="1"/>
  <c r="J67" i="1" s="1"/>
  <c r="K67" i="1" s="1"/>
  <c r="I66" i="1" a="1"/>
  <c r="I66" i="1" s="1"/>
  <c r="J66" i="1" s="1"/>
  <c r="K66" i="1" s="1"/>
  <c r="I65" i="1" a="1"/>
  <c r="I65" i="1" s="1"/>
  <c r="J65" i="1" s="1"/>
  <c r="K65" i="1" s="1"/>
  <c r="I64" i="1" a="1"/>
  <c r="I64" i="1" s="1"/>
  <c r="J64" i="1" s="1"/>
  <c r="K64" i="1" s="1"/>
  <c r="I63" i="1" a="1"/>
  <c r="I63" i="1" s="1"/>
  <c r="J63" i="1" s="1"/>
  <c r="K63" i="1" s="1"/>
  <c r="I62" i="1" a="1"/>
  <c r="I62" i="1" s="1"/>
  <c r="J62" i="1" s="1"/>
  <c r="K62" i="1" s="1"/>
  <c r="I61" i="1" a="1"/>
  <c r="I61" i="1" s="1"/>
  <c r="J61" i="1" s="1"/>
  <c r="K61" i="1" s="1"/>
  <c r="I60" i="1" a="1"/>
  <c r="I60" i="1" s="1"/>
  <c r="J60" i="1" s="1"/>
  <c r="K60" i="1" s="1"/>
  <c r="I59" i="1" a="1"/>
  <c r="I59" i="1" s="1"/>
  <c r="J59" i="1" s="1"/>
  <c r="K59" i="1" s="1"/>
  <c r="I58" i="1" a="1"/>
  <c r="I58" i="1" s="1"/>
  <c r="I57" i="1" a="1"/>
  <c r="I57" i="1" s="1"/>
  <c r="I56" i="1" a="1"/>
  <c r="I56" i="1" s="1"/>
  <c r="J56" i="1" s="1"/>
  <c r="I55" i="1" a="1"/>
  <c r="I55" i="1" s="1"/>
  <c r="J55" i="1" s="1"/>
  <c r="K55" i="1" s="1"/>
  <c r="I54" i="1" a="1"/>
  <c r="I54" i="1" s="1"/>
  <c r="I53" i="1" a="1"/>
  <c r="I53" i="1" s="1"/>
  <c r="J53" i="1" s="1"/>
  <c r="K53" i="1" s="1"/>
  <c r="I52" i="1" a="1"/>
  <c r="I52" i="1" s="1"/>
  <c r="J52" i="1" s="1"/>
  <c r="K52" i="1" s="1"/>
  <c r="I51" i="1" a="1"/>
  <c r="I51" i="1" s="1"/>
  <c r="J51" i="1" s="1"/>
  <c r="K51" i="1" s="1"/>
  <c r="I50" i="1" a="1"/>
  <c r="I50" i="1" s="1"/>
  <c r="J50" i="1" s="1"/>
  <c r="K50" i="1" s="1"/>
  <c r="I49" i="1" a="1"/>
  <c r="I49" i="1" s="1"/>
  <c r="I48" i="1" a="1"/>
  <c r="I48" i="1" s="1"/>
  <c r="J48" i="1" s="1"/>
  <c r="K48" i="1" s="1"/>
  <c r="I47" i="1" a="1"/>
  <c r="I47" i="1" s="1"/>
  <c r="J47" i="1" s="1"/>
  <c r="K47" i="1" s="1"/>
  <c r="I46" i="1" a="1"/>
  <c r="I46" i="1" s="1"/>
  <c r="J46" i="1" s="1"/>
  <c r="K46" i="1" s="1"/>
  <c r="I45" i="1" a="1"/>
  <c r="I45" i="1" s="1"/>
  <c r="J45" i="1" s="1"/>
  <c r="K45" i="1" s="1"/>
  <c r="I44" i="1" a="1"/>
  <c r="I44" i="1" s="1"/>
  <c r="J44" i="1" s="1"/>
  <c r="K44" i="1" s="1"/>
  <c r="I43" i="1" a="1"/>
  <c r="I43" i="1" s="1"/>
  <c r="J43" i="1" s="1"/>
  <c r="K43" i="1" s="1"/>
  <c r="I42" i="1" a="1"/>
  <c r="I42" i="1" s="1"/>
  <c r="J42" i="1" s="1"/>
  <c r="I41" i="1" a="1"/>
  <c r="I41" i="1" s="1"/>
  <c r="J41" i="1" s="1"/>
  <c r="I40" i="1" a="1"/>
  <c r="I40" i="1" s="1"/>
  <c r="J40" i="1" s="1"/>
  <c r="K40" i="1" s="1"/>
  <c r="I39" i="1" a="1"/>
  <c r="I39" i="1" s="1"/>
  <c r="J39" i="1" s="1"/>
  <c r="K39" i="1" s="1"/>
  <c r="I38" i="1" a="1"/>
  <c r="I38" i="1" s="1"/>
  <c r="J38" i="1" s="1"/>
  <c r="K38" i="1" s="1"/>
  <c r="I37" i="1" a="1"/>
  <c r="I37" i="1" s="1"/>
  <c r="J37" i="1" s="1"/>
  <c r="K37" i="1" s="1"/>
  <c r="I36" i="1" a="1"/>
  <c r="I36" i="1" s="1"/>
  <c r="J36" i="1" s="1"/>
  <c r="K36" i="1" s="1"/>
  <c r="I35" i="1" a="1"/>
  <c r="I35" i="1" s="1"/>
  <c r="J35" i="1" s="1"/>
  <c r="K35" i="1" s="1"/>
  <c r="I34" i="1" a="1"/>
  <c r="I34" i="1" s="1"/>
  <c r="J34" i="1" s="1"/>
  <c r="K34" i="1" s="1"/>
  <c r="I33" i="1" a="1"/>
  <c r="I33" i="1" s="1"/>
  <c r="J33" i="1" s="1"/>
  <c r="K33" i="1" s="1"/>
  <c r="I32" i="1" a="1"/>
  <c r="I32" i="1" s="1"/>
  <c r="J32" i="1" s="1"/>
  <c r="K32" i="1" s="1"/>
  <c r="I31" i="1" a="1"/>
  <c r="I31" i="1" s="1"/>
  <c r="J31" i="1" s="1"/>
  <c r="I30" i="1" a="1"/>
  <c r="I30" i="1" s="1"/>
  <c r="J30" i="1" s="1"/>
  <c r="K30" i="1" s="1"/>
  <c r="I29" i="1" a="1"/>
  <c r="I29" i="1" s="1"/>
  <c r="I28" i="1" a="1"/>
  <c r="I28" i="1" s="1"/>
  <c r="I27" i="1" a="1"/>
  <c r="I27" i="1" s="1"/>
  <c r="I26" i="1" a="1"/>
  <c r="I26" i="1" s="1"/>
  <c r="J26" i="1" s="1"/>
  <c r="K26" i="1" s="1"/>
  <c r="I25" i="1" a="1"/>
  <c r="I25" i="1" s="1"/>
  <c r="J25" i="1" s="1"/>
  <c r="K25" i="1" s="1"/>
  <c r="I24" i="1" a="1"/>
  <c r="I24" i="1" s="1"/>
  <c r="J24" i="1" s="1"/>
  <c r="I23" i="1" a="1"/>
  <c r="I23" i="1" s="1"/>
  <c r="J23" i="1" s="1"/>
  <c r="K23" i="1" s="1"/>
  <c r="I22" i="1" a="1"/>
  <c r="I22" i="1" s="1"/>
  <c r="J22" i="1" s="1"/>
  <c r="K22" i="1" s="1"/>
  <c r="I21" i="1" a="1"/>
  <c r="I21" i="1" s="1"/>
  <c r="J21" i="1" s="1"/>
  <c r="I20" i="1" a="1"/>
  <c r="I20" i="1" s="1"/>
  <c r="J20" i="1" s="1"/>
  <c r="K20" i="1" s="1"/>
  <c r="I19" i="1" a="1"/>
  <c r="I19" i="1" s="1"/>
  <c r="J19" i="1" s="1"/>
  <c r="K19" i="1" s="1"/>
  <c r="I18" i="1" a="1"/>
  <c r="I18" i="1" s="1"/>
  <c r="I17" i="1" a="1"/>
  <c r="I17" i="1" s="1"/>
  <c r="I16" i="1" a="1"/>
  <c r="I16" i="1" s="1"/>
  <c r="I15" i="1" a="1"/>
  <c r="I15" i="1" s="1"/>
  <c r="J15" i="1" s="1"/>
  <c r="K15" i="1" s="1"/>
  <c r="I14" i="1" a="1"/>
  <c r="I14" i="1" s="1"/>
  <c r="J14" i="1" s="1"/>
  <c r="K14" i="1" s="1"/>
  <c r="I13" i="1" a="1"/>
  <c r="I13" i="1" s="1"/>
  <c r="J13" i="1" s="1"/>
  <c r="K13" i="1" s="1"/>
  <c r="I12" i="1" a="1"/>
  <c r="I12" i="1" s="1"/>
  <c r="J12" i="1" s="1"/>
  <c r="K12" i="1" s="1"/>
  <c r="I11" i="1" a="1"/>
  <c r="I11" i="1" s="1"/>
  <c r="I10" i="1" a="1"/>
  <c r="I10" i="1" s="1"/>
  <c r="J10" i="1" s="1"/>
  <c r="K10" i="1" s="1"/>
  <c r="I9" i="1" a="1"/>
  <c r="I9" i="1" s="1"/>
  <c r="I7" i="1" a="1"/>
  <c r="I7" i="1" s="1"/>
  <c r="I6" i="1" a="1"/>
  <c r="I6" i="1" s="1"/>
  <c r="J6" i="1" s="1"/>
  <c r="K6" i="1" s="1"/>
  <c r="I5" i="1" a="1"/>
  <c r="I5" i="1" s="1"/>
  <c r="J5" i="1" s="1"/>
  <c r="K5" i="1" s="1"/>
  <c r="I71" i="3" a="1"/>
  <c r="I71" i="3" s="1"/>
  <c r="J71" i="3" s="1"/>
  <c r="K71" i="3" s="1"/>
  <c r="I70" i="3" a="1"/>
  <c r="I70" i="3" s="1"/>
  <c r="J70" i="3" s="1"/>
  <c r="K70" i="3" s="1"/>
  <c r="I69" i="3" a="1"/>
  <c r="I69" i="3" s="1"/>
  <c r="J69" i="3" s="1"/>
  <c r="K69" i="3" s="1"/>
  <c r="I68" i="3" a="1"/>
  <c r="I68" i="3" s="1"/>
  <c r="J68" i="3" s="1"/>
  <c r="K68" i="3" s="1"/>
  <c r="I67" i="3" a="1"/>
  <c r="I67" i="3" s="1"/>
  <c r="J67" i="3" s="1"/>
  <c r="K67" i="3" s="1"/>
  <c r="I66" i="3" a="1"/>
  <c r="I66" i="3" s="1"/>
  <c r="J66" i="3" s="1"/>
  <c r="K66" i="3" s="1"/>
  <c r="I65" i="3" a="1"/>
  <c r="I65" i="3" s="1"/>
  <c r="J65" i="3" s="1"/>
  <c r="K65" i="3" s="1"/>
  <c r="I64" i="3" a="1"/>
  <c r="I64" i="3" s="1"/>
  <c r="J64" i="3" s="1"/>
  <c r="K64" i="3" s="1"/>
  <c r="I63" i="3" a="1"/>
  <c r="I63" i="3" s="1"/>
  <c r="J63" i="3" s="1"/>
  <c r="K63" i="3" s="1"/>
  <c r="I62" i="3" a="1"/>
  <c r="I62" i="3" s="1"/>
  <c r="J62" i="3" s="1"/>
  <c r="K62" i="3" s="1"/>
  <c r="I61" i="3" a="1"/>
  <c r="I61" i="3" s="1"/>
  <c r="J61" i="3" s="1"/>
  <c r="K61" i="3" s="1"/>
  <c r="I60" i="3" a="1"/>
  <c r="I60" i="3" s="1"/>
  <c r="J60" i="3" s="1"/>
  <c r="K60" i="3" s="1"/>
  <c r="I59" i="3" a="1"/>
  <c r="I59" i="3" s="1"/>
  <c r="J59" i="3" s="1"/>
  <c r="K59" i="3" s="1"/>
  <c r="I58" i="3" a="1"/>
  <c r="I58" i="3" s="1"/>
  <c r="J58" i="3" s="1"/>
  <c r="K58" i="3" s="1"/>
  <c r="I57" i="3" a="1"/>
  <c r="I57" i="3" s="1"/>
  <c r="J57" i="3" s="1"/>
  <c r="K57" i="3" s="1"/>
  <c r="I56" i="3" a="1"/>
  <c r="I56" i="3" s="1"/>
  <c r="J56" i="3" s="1"/>
  <c r="K56" i="3" s="1"/>
  <c r="I55" i="3" a="1"/>
  <c r="I55" i="3" s="1"/>
  <c r="J55" i="3" s="1"/>
  <c r="K55" i="3" s="1"/>
  <c r="I54" i="3" a="1"/>
  <c r="I54" i="3" s="1"/>
  <c r="J54" i="3" s="1"/>
  <c r="K54" i="3" s="1"/>
  <c r="I53" i="3" a="1"/>
  <c r="I53" i="3" s="1"/>
  <c r="J53" i="3" s="1"/>
  <c r="K53" i="3" s="1"/>
  <c r="I52" i="3" a="1"/>
  <c r="I52" i="3" s="1"/>
  <c r="J52" i="3" s="1"/>
  <c r="K52" i="3" s="1"/>
  <c r="I51" i="3" a="1"/>
  <c r="I51" i="3" s="1"/>
  <c r="I50" i="3" a="1"/>
  <c r="I50" i="3" s="1"/>
  <c r="I49" i="3" a="1"/>
  <c r="I49" i="3" s="1"/>
  <c r="J49" i="3" s="1"/>
  <c r="K49" i="3" s="1"/>
  <c r="I48" i="3" a="1"/>
  <c r="I48" i="3" s="1"/>
  <c r="J48" i="3" s="1"/>
  <c r="K48" i="3" s="1"/>
  <c r="I47" i="3" a="1"/>
  <c r="I47" i="3" s="1"/>
  <c r="J47" i="3" s="1"/>
  <c r="K47" i="3" s="1"/>
  <c r="I46" i="3" a="1"/>
  <c r="I46" i="3" s="1"/>
  <c r="J46" i="3" s="1"/>
  <c r="K46" i="3" s="1"/>
  <c r="I45" i="3" a="1"/>
  <c r="I45" i="3" s="1"/>
  <c r="J45" i="3" s="1"/>
  <c r="K45" i="3" s="1"/>
  <c r="I44" i="3" a="1"/>
  <c r="I44" i="3" s="1"/>
  <c r="J44" i="3" s="1"/>
  <c r="K44" i="3" s="1"/>
  <c r="I43" i="3" a="1"/>
  <c r="I43" i="3" s="1"/>
  <c r="J43" i="3" s="1"/>
  <c r="K43" i="3" s="1"/>
  <c r="I42" i="3" a="1"/>
  <c r="I42" i="3" s="1"/>
  <c r="J42" i="3" s="1"/>
  <c r="K42" i="3" s="1"/>
  <c r="I41" i="3" a="1"/>
  <c r="I41" i="3" s="1"/>
  <c r="J41" i="3" s="1"/>
  <c r="K41" i="3" s="1"/>
  <c r="I40" i="3" a="1"/>
  <c r="I40" i="3" s="1"/>
  <c r="J40" i="3" s="1"/>
  <c r="K40" i="3" s="1"/>
  <c r="I39" i="3" a="1"/>
  <c r="I39" i="3" s="1"/>
  <c r="J39" i="3" s="1"/>
  <c r="K39" i="3" s="1"/>
  <c r="I38" i="3" a="1"/>
  <c r="I38" i="3" s="1"/>
  <c r="J38" i="3" s="1"/>
  <c r="K38" i="3" s="1"/>
  <c r="I37" i="3" a="1"/>
  <c r="I37" i="3" s="1"/>
  <c r="J37" i="3" s="1"/>
  <c r="K37" i="3" s="1"/>
  <c r="I36" i="3" a="1"/>
  <c r="I36" i="3" s="1"/>
  <c r="J36" i="3" s="1"/>
  <c r="K36" i="3" s="1"/>
  <c r="I35" i="3" a="1"/>
  <c r="I35" i="3" s="1"/>
  <c r="J35" i="3" s="1"/>
  <c r="K35" i="3" s="1"/>
  <c r="I34" i="3" a="1"/>
  <c r="I34" i="3" s="1"/>
  <c r="J34" i="3" s="1"/>
  <c r="K34" i="3" s="1"/>
  <c r="I33" i="3" a="1"/>
  <c r="I33" i="3" s="1"/>
  <c r="I32" i="3" a="1"/>
  <c r="I32" i="3" s="1"/>
  <c r="J32" i="3" s="1"/>
  <c r="K32" i="3" s="1"/>
  <c r="I31" i="3" a="1"/>
  <c r="I31" i="3" s="1"/>
  <c r="I30" i="3" a="1"/>
  <c r="I30" i="3" s="1"/>
  <c r="J30" i="3" s="1"/>
  <c r="K30" i="3" s="1"/>
  <c r="I29" i="3" a="1"/>
  <c r="I29" i="3" s="1"/>
  <c r="J29" i="3" s="1"/>
  <c r="K29" i="3" s="1"/>
  <c r="I28" i="3" a="1"/>
  <c r="I28" i="3" s="1"/>
  <c r="J28" i="3" s="1"/>
  <c r="K28" i="3" s="1"/>
  <c r="I27" i="3" a="1"/>
  <c r="I27" i="3" s="1"/>
  <c r="J27" i="3" s="1"/>
  <c r="K27" i="3" s="1"/>
  <c r="I26" i="3" a="1"/>
  <c r="I26" i="3" s="1"/>
  <c r="J26" i="3" s="1"/>
  <c r="K26" i="3" s="1"/>
  <c r="I25" i="3" a="1"/>
  <c r="I25" i="3" s="1"/>
  <c r="J25" i="3" s="1"/>
  <c r="K25" i="3" s="1"/>
  <c r="I24" i="3" a="1"/>
  <c r="I24" i="3" s="1"/>
  <c r="J24" i="3" s="1"/>
  <c r="K24" i="3" s="1"/>
  <c r="I23" i="3" a="1"/>
  <c r="I23" i="3" s="1"/>
  <c r="J23" i="3" s="1"/>
  <c r="K23" i="3" s="1"/>
  <c r="I22" i="3" a="1"/>
  <c r="I22" i="3" s="1"/>
  <c r="J22" i="3" s="1"/>
  <c r="K22" i="3" s="1"/>
  <c r="I21" i="3" a="1"/>
  <c r="I21" i="3" s="1"/>
  <c r="J21" i="3" s="1"/>
  <c r="K21" i="3" s="1"/>
  <c r="I20" i="3" a="1"/>
  <c r="I20" i="3" s="1"/>
  <c r="J20" i="3" s="1"/>
  <c r="K20" i="3" s="1"/>
  <c r="I19" i="3" a="1"/>
  <c r="I19" i="3" s="1"/>
  <c r="J19" i="3" s="1"/>
  <c r="K19" i="3" s="1"/>
  <c r="I18" i="3" a="1"/>
  <c r="I18" i="3" s="1"/>
  <c r="J18" i="3" s="1"/>
  <c r="K18" i="3" s="1"/>
  <c r="I17" i="3" a="1"/>
  <c r="I17" i="3" s="1"/>
  <c r="J17" i="3" s="1"/>
  <c r="K17" i="3" s="1"/>
  <c r="I16" i="3" a="1"/>
  <c r="I16" i="3" s="1"/>
  <c r="J16" i="3" s="1"/>
  <c r="K16" i="3" s="1"/>
  <c r="I15" i="3" a="1"/>
  <c r="I15" i="3" s="1"/>
  <c r="J15" i="3" s="1"/>
  <c r="K15" i="3" s="1"/>
  <c r="I14" i="3" a="1"/>
  <c r="I14" i="3" s="1"/>
  <c r="J14" i="3" s="1"/>
  <c r="K14" i="3" s="1"/>
  <c r="I13" i="3" a="1"/>
  <c r="I13" i="3" s="1"/>
  <c r="J13" i="3" s="1"/>
  <c r="K13" i="3" s="1"/>
  <c r="I12" i="3" a="1"/>
  <c r="I12" i="3" s="1"/>
  <c r="I11" i="3" a="1"/>
  <c r="I11" i="3" s="1"/>
  <c r="I10" i="3" a="1"/>
  <c r="I10" i="3" s="1"/>
  <c r="I9" i="3" a="1"/>
  <c r="I9" i="3" s="1"/>
  <c r="J9" i="3" s="1"/>
  <c r="K9" i="3" s="1"/>
  <c r="I8" i="3" a="1"/>
  <c r="I8" i="3" s="1"/>
  <c r="K8" i="3" s="1"/>
  <c r="I7" i="3" a="1"/>
  <c r="I7" i="3" s="1"/>
  <c r="J7" i="3" s="1"/>
  <c r="K7" i="3" s="1"/>
  <c r="I6" i="3" a="1"/>
  <c r="I6" i="3" s="1"/>
  <c r="J6" i="3" s="1"/>
  <c r="K6" i="3" s="1"/>
  <c r="I5" i="3" a="1"/>
  <c r="I5" i="3" s="1"/>
  <c r="K5" i="3" s="1"/>
  <c r="I4" i="3" a="1"/>
  <c r="I4" i="3" s="1"/>
  <c r="K4" i="3" s="1"/>
  <c r="I229" i="3" a="1"/>
  <c r="I229" i="3" s="1"/>
  <c r="J229" i="3" s="1"/>
  <c r="K229" i="3" s="1"/>
  <c r="I228" i="3" a="1"/>
  <c r="I228" i="3" s="1"/>
  <c r="J228" i="3" s="1"/>
  <c r="K228" i="3" s="1"/>
  <c r="I227" i="3" a="1"/>
  <c r="I227" i="3" s="1"/>
  <c r="J227" i="3" s="1"/>
  <c r="K227" i="3" s="1"/>
  <c r="I226" i="3" a="1"/>
  <c r="I226" i="3" s="1"/>
  <c r="J226" i="3" s="1"/>
  <c r="K226" i="3" s="1"/>
  <c r="I225" i="3" a="1"/>
  <c r="I225" i="3" s="1"/>
  <c r="J225" i="3" s="1"/>
  <c r="K225" i="3" s="1"/>
  <c r="I224" i="3" a="1"/>
  <c r="I224" i="3" s="1"/>
  <c r="J224" i="3" s="1"/>
  <c r="K224" i="3" s="1"/>
  <c r="I223" i="3" a="1"/>
  <c r="I223" i="3" s="1"/>
  <c r="J223" i="3" s="1"/>
  <c r="K223" i="3" s="1"/>
  <c r="I222" i="3" a="1"/>
  <c r="I222" i="3" s="1"/>
  <c r="J222" i="3" s="1"/>
  <c r="K222" i="3" s="1"/>
  <c r="I221" i="3" a="1"/>
  <c r="I221" i="3" s="1"/>
  <c r="J221" i="3" s="1"/>
  <c r="K221" i="3" s="1"/>
  <c r="I220" i="3" a="1"/>
  <c r="I220" i="3" s="1"/>
  <c r="J220" i="3" s="1"/>
  <c r="K220" i="3" s="1"/>
  <c r="I219" i="3" a="1"/>
  <c r="I219" i="3" s="1"/>
  <c r="J219" i="3" s="1"/>
  <c r="K219" i="3" s="1"/>
  <c r="I218" i="3" a="1"/>
  <c r="I218" i="3" s="1"/>
  <c r="I217" i="3" a="1"/>
  <c r="I217" i="3" s="1"/>
  <c r="I216" i="3" a="1"/>
  <c r="I216" i="3" s="1"/>
  <c r="J216" i="3" s="1"/>
  <c r="K216" i="3" s="1"/>
  <c r="I215" i="3" a="1"/>
  <c r="I215" i="3" s="1"/>
  <c r="J215" i="3" s="1"/>
  <c r="K215" i="3" s="1"/>
  <c r="I214" i="3" a="1"/>
  <c r="I214" i="3" s="1"/>
  <c r="J214" i="3" s="1"/>
  <c r="K214" i="3" s="1"/>
  <c r="I213" i="3" a="1"/>
  <c r="I213" i="3" s="1"/>
  <c r="J213" i="3" s="1"/>
  <c r="K213" i="3" s="1"/>
  <c r="I212" i="3" a="1"/>
  <c r="I212" i="3" s="1"/>
  <c r="J212" i="3" s="1"/>
  <c r="K212" i="3" s="1"/>
  <c r="I211" i="3" a="1"/>
  <c r="I211" i="3" s="1"/>
  <c r="J211" i="3" s="1"/>
  <c r="K211" i="3" s="1"/>
  <c r="I210" i="3" a="1"/>
  <c r="I210" i="3" s="1"/>
  <c r="J210" i="3" s="1"/>
  <c r="K210" i="3" s="1"/>
  <c r="I209" i="3" a="1"/>
  <c r="I209" i="3" s="1"/>
  <c r="J209" i="3" s="1"/>
  <c r="K209" i="3" s="1"/>
  <c r="I208" i="3" a="1"/>
  <c r="I208" i="3" s="1"/>
  <c r="J208" i="3" s="1"/>
  <c r="K208" i="3" s="1"/>
  <c r="I207" i="3" a="1"/>
  <c r="I207" i="3" s="1"/>
  <c r="J207" i="3" s="1"/>
  <c r="K207" i="3" s="1"/>
  <c r="I206" i="3" a="1"/>
  <c r="I206" i="3" s="1"/>
  <c r="J206" i="3" s="1"/>
  <c r="K206" i="3" s="1"/>
  <c r="I205" i="3" a="1"/>
  <c r="I205" i="3" s="1"/>
  <c r="J205" i="3" s="1"/>
  <c r="K205" i="3" s="1"/>
  <c r="I204" i="3" a="1"/>
  <c r="I204" i="3" s="1"/>
  <c r="J204" i="3" s="1"/>
  <c r="K204" i="3" s="1"/>
  <c r="I203" i="3" a="1"/>
  <c r="I203" i="3" s="1"/>
  <c r="J203" i="3" s="1"/>
  <c r="K203" i="3" s="1"/>
  <c r="I202" i="3" a="1"/>
  <c r="I202" i="3" s="1"/>
  <c r="J202" i="3" s="1"/>
  <c r="K202" i="3" s="1"/>
  <c r="I201" i="3" a="1"/>
  <c r="I201" i="3" s="1"/>
  <c r="J201" i="3" s="1"/>
  <c r="K201" i="3" s="1"/>
  <c r="I200" i="3" a="1"/>
  <c r="I200" i="3" s="1"/>
  <c r="J200" i="3" s="1"/>
  <c r="K200" i="3" s="1"/>
  <c r="I199" i="3" a="1"/>
  <c r="I199" i="3" s="1"/>
  <c r="J199" i="3" s="1"/>
  <c r="K199" i="3" s="1"/>
  <c r="I198" i="3" a="1"/>
  <c r="I198" i="3" s="1"/>
  <c r="J198" i="3" s="1"/>
  <c r="K198" i="3" s="1"/>
  <c r="I197" i="3" a="1"/>
  <c r="I197" i="3" s="1"/>
  <c r="J197" i="3" s="1"/>
  <c r="K197" i="3" s="1"/>
  <c r="I196" i="3" a="1"/>
  <c r="I196" i="3" s="1"/>
  <c r="J196" i="3" s="1"/>
  <c r="K196" i="3" s="1"/>
  <c r="I195" i="3" a="1"/>
  <c r="I195" i="3" s="1"/>
  <c r="J195" i="3" s="1"/>
  <c r="K195" i="3" s="1"/>
  <c r="I194" i="3" a="1"/>
  <c r="I194" i="3" s="1"/>
  <c r="J194" i="3" s="1"/>
  <c r="K194" i="3" s="1"/>
  <c r="I193" i="3" a="1"/>
  <c r="I193" i="3" s="1"/>
  <c r="J193" i="3" s="1"/>
  <c r="K193" i="3" s="1"/>
  <c r="I192" i="3" a="1"/>
  <c r="I192" i="3" s="1"/>
  <c r="J192" i="3" s="1"/>
  <c r="K192" i="3" s="1"/>
  <c r="I191" i="3" a="1"/>
  <c r="I191" i="3" s="1"/>
  <c r="J191" i="3" s="1"/>
  <c r="K191" i="3" s="1"/>
  <c r="I190" i="3" a="1"/>
  <c r="I190" i="3" s="1"/>
  <c r="J190" i="3" s="1"/>
  <c r="K190" i="3" s="1"/>
  <c r="I189" i="3" a="1"/>
  <c r="I189" i="3" s="1"/>
  <c r="J189" i="3" s="1"/>
  <c r="K189" i="3" s="1"/>
  <c r="I188" i="3" a="1"/>
  <c r="I188" i="3" s="1"/>
  <c r="J188" i="3" s="1"/>
  <c r="K188" i="3" s="1"/>
  <c r="I187" i="3" a="1"/>
  <c r="I187" i="3" s="1"/>
  <c r="J187" i="3" s="1"/>
  <c r="K187" i="3" s="1"/>
  <c r="I186" i="3" a="1"/>
  <c r="I186" i="3" s="1"/>
  <c r="J186" i="3" s="1"/>
  <c r="K186" i="3" s="1"/>
  <c r="I185" i="3" a="1"/>
  <c r="I185" i="3" s="1"/>
  <c r="I184" i="3" a="1"/>
  <c r="I184" i="3" s="1"/>
  <c r="J184" i="3" s="1"/>
  <c r="K184" i="3" s="1"/>
  <c r="I183" i="3" a="1"/>
  <c r="I183" i="3" s="1"/>
  <c r="I182" i="3" a="1"/>
  <c r="I182" i="3" s="1"/>
  <c r="I181" i="3" a="1"/>
  <c r="I181" i="3" s="1"/>
  <c r="J181" i="3" s="1"/>
  <c r="K181" i="3" s="1"/>
  <c r="I180" i="3" a="1"/>
  <c r="I180" i="3" s="1"/>
  <c r="J180" i="3" s="1"/>
  <c r="K180" i="3" s="1"/>
  <c r="I179" i="3" a="1"/>
  <c r="I179" i="3" s="1"/>
  <c r="J179" i="3" s="1"/>
  <c r="K179" i="3" s="1"/>
  <c r="I178" i="3" a="1"/>
  <c r="I178" i="3" s="1"/>
  <c r="J178" i="3" s="1"/>
  <c r="K178" i="3" s="1"/>
  <c r="I177" i="3" a="1"/>
  <c r="I177" i="3" s="1"/>
  <c r="J177" i="3" s="1"/>
  <c r="K177" i="3" s="1"/>
  <c r="I176" i="3" a="1"/>
  <c r="I176" i="3" s="1"/>
  <c r="J176" i="3" s="1"/>
  <c r="K176" i="3" s="1"/>
  <c r="I175" i="3" a="1"/>
  <c r="I175" i="3" s="1"/>
  <c r="J175" i="3" s="1"/>
  <c r="K175" i="3" s="1"/>
  <c r="I174" i="3" a="1"/>
  <c r="I174" i="3" s="1"/>
  <c r="J174" i="3" s="1"/>
  <c r="K174" i="3" s="1"/>
  <c r="I173" i="3" a="1"/>
  <c r="I173" i="3" s="1"/>
  <c r="J173" i="3" s="1"/>
  <c r="K173" i="3" s="1"/>
  <c r="I172" i="3" a="1"/>
  <c r="I172" i="3" s="1"/>
  <c r="J172" i="3" s="1"/>
  <c r="K172" i="3" s="1"/>
  <c r="I171" i="3" a="1"/>
  <c r="I171" i="3" s="1"/>
  <c r="J171" i="3" s="1"/>
  <c r="K171" i="3" s="1"/>
  <c r="I170" i="3" a="1"/>
  <c r="I170" i="3" s="1"/>
  <c r="J170" i="3" s="1"/>
  <c r="K170" i="3" s="1"/>
  <c r="I169" i="3" a="1"/>
  <c r="I169" i="3" s="1"/>
  <c r="I168" i="3" a="1"/>
  <c r="I168" i="3" s="1"/>
  <c r="J168" i="3" s="1"/>
  <c r="K168" i="3" s="1"/>
  <c r="I167" i="3" a="1"/>
  <c r="I167" i="3" s="1"/>
  <c r="J167" i="3" s="1"/>
  <c r="K167" i="3" s="1"/>
  <c r="I166" i="3" a="1"/>
  <c r="I166" i="3" s="1"/>
  <c r="J166" i="3" s="1"/>
  <c r="K166" i="3" s="1"/>
  <c r="I165" i="3" a="1"/>
  <c r="I165" i="3" s="1"/>
  <c r="J165" i="3" s="1"/>
  <c r="K165" i="3" s="1"/>
  <c r="I164" i="3" a="1"/>
  <c r="I164" i="3" s="1"/>
  <c r="J164" i="3" s="1"/>
  <c r="K164" i="3" s="1"/>
  <c r="I163" i="3" a="1"/>
  <c r="I163" i="3" s="1"/>
  <c r="J163" i="3" s="1"/>
  <c r="K163" i="3" s="1"/>
  <c r="I162" i="3" a="1"/>
  <c r="I162" i="3" s="1"/>
  <c r="J162" i="3" s="1"/>
  <c r="K162" i="3" s="1"/>
  <c r="I161" i="3" a="1"/>
  <c r="I161" i="3" s="1"/>
  <c r="J161" i="3" s="1"/>
  <c r="K161" i="3" s="1"/>
  <c r="I160" i="3" a="1"/>
  <c r="I160" i="3" s="1"/>
  <c r="J160" i="3" s="1"/>
  <c r="K160" i="3" s="1"/>
  <c r="I159" i="3" a="1"/>
  <c r="I159" i="3" s="1"/>
  <c r="J159" i="3" s="1"/>
  <c r="K159" i="3" s="1"/>
  <c r="I158" i="3" a="1"/>
  <c r="I158" i="3" s="1"/>
  <c r="J158" i="3" s="1"/>
  <c r="K158" i="3" s="1"/>
  <c r="I157" i="3" a="1"/>
  <c r="I157" i="3" s="1"/>
  <c r="J157" i="3" s="1"/>
  <c r="K157" i="3" s="1"/>
  <c r="I156" i="3" a="1"/>
  <c r="I156" i="3" s="1"/>
  <c r="J156" i="3" s="1"/>
  <c r="K156" i="3" s="1"/>
  <c r="I155" i="3" a="1"/>
  <c r="I155" i="3" s="1"/>
  <c r="J155" i="3" s="1"/>
  <c r="K155" i="3" s="1"/>
  <c r="I154" i="3" a="1"/>
  <c r="I154" i="3" s="1"/>
  <c r="J154" i="3" s="1"/>
  <c r="K154" i="3" s="1"/>
  <c r="I153" i="3" a="1"/>
  <c r="I153" i="3" s="1"/>
  <c r="J153" i="3" s="1"/>
  <c r="K153" i="3" s="1"/>
  <c r="I152" i="3" a="1"/>
  <c r="I152" i="3" s="1"/>
  <c r="J152" i="3" s="1"/>
  <c r="K152" i="3" s="1"/>
  <c r="I151" i="3" a="1"/>
  <c r="I151" i="3" s="1"/>
  <c r="J151" i="3" s="1"/>
  <c r="K151" i="3" s="1"/>
  <c r="I150" i="3" a="1"/>
  <c r="I150" i="3" s="1"/>
  <c r="I149" i="3" a="1"/>
  <c r="I149" i="3" s="1"/>
  <c r="J149" i="3" s="1"/>
  <c r="K149" i="3" s="1"/>
  <c r="I148" i="3" a="1"/>
  <c r="I148" i="3" s="1"/>
  <c r="J148" i="3" s="1"/>
  <c r="K148" i="3" s="1"/>
  <c r="I147" i="3" a="1"/>
  <c r="I147" i="3" s="1"/>
  <c r="J147" i="3" s="1"/>
  <c r="K147" i="3" s="1"/>
  <c r="I146" i="3" a="1"/>
  <c r="I146" i="3" s="1"/>
  <c r="J146" i="3" s="1"/>
  <c r="K146" i="3" s="1"/>
  <c r="I145" i="3" a="1"/>
  <c r="I145" i="3" s="1"/>
  <c r="J145" i="3" s="1"/>
  <c r="K145" i="3" s="1"/>
  <c r="I144" i="3" a="1"/>
  <c r="I144" i="3" s="1"/>
  <c r="J144" i="3" s="1"/>
  <c r="K144" i="3" s="1"/>
  <c r="I143" i="3" a="1"/>
  <c r="I143" i="3" s="1"/>
  <c r="J143" i="3" s="1"/>
  <c r="K143" i="3" s="1"/>
  <c r="I142" i="3" a="1"/>
  <c r="I142" i="3" s="1"/>
  <c r="J142" i="3" s="1"/>
  <c r="K142" i="3" s="1"/>
  <c r="I141" i="3" a="1"/>
  <c r="I141" i="3" s="1"/>
  <c r="I140" i="3" a="1"/>
  <c r="I140" i="3" s="1"/>
  <c r="J140" i="3" s="1"/>
  <c r="K140" i="3" s="1"/>
  <c r="I139" i="3" a="1"/>
  <c r="I139" i="3" s="1"/>
  <c r="J139" i="3" s="1"/>
  <c r="K139" i="3" s="1"/>
  <c r="I138" i="3" a="1"/>
  <c r="I138" i="3" s="1"/>
  <c r="J138" i="3" s="1"/>
  <c r="K138" i="3" s="1"/>
  <c r="I137" i="3" a="1"/>
  <c r="I137" i="3" s="1"/>
  <c r="J137" i="3" s="1"/>
  <c r="K137" i="3" s="1"/>
  <c r="I136" i="3" a="1"/>
  <c r="I136" i="3" s="1"/>
  <c r="J136" i="3" s="1"/>
  <c r="K136" i="3" s="1"/>
  <c r="I135" i="3" a="1"/>
  <c r="I135" i="3" s="1"/>
  <c r="J135" i="3" s="1"/>
  <c r="K135" i="3" s="1"/>
  <c r="I134" i="3" a="1"/>
  <c r="I134" i="3" s="1"/>
  <c r="J134" i="3" s="1"/>
  <c r="K134" i="3" s="1"/>
  <c r="I133" i="3" a="1"/>
  <c r="I133" i="3" s="1"/>
  <c r="J133" i="3" s="1"/>
  <c r="K133" i="3" s="1"/>
  <c r="I132" i="3" a="1"/>
  <c r="I132" i="3" s="1"/>
  <c r="J132" i="3" s="1"/>
  <c r="K132" i="3" s="1"/>
  <c r="I131" i="3" a="1"/>
  <c r="I131" i="3" s="1"/>
  <c r="J131" i="3" s="1"/>
  <c r="K131" i="3" s="1"/>
  <c r="I130" i="3" a="1"/>
  <c r="I130" i="3" s="1"/>
  <c r="J130" i="3" s="1"/>
  <c r="K130" i="3" s="1"/>
  <c r="I129" i="3" a="1"/>
  <c r="I129" i="3" s="1"/>
  <c r="J129" i="3" s="1"/>
  <c r="K129" i="3" s="1"/>
  <c r="I128" i="3" a="1"/>
  <c r="I128" i="3" s="1"/>
  <c r="J128" i="3" s="1"/>
  <c r="K128" i="3" s="1"/>
  <c r="I127" i="3" a="1"/>
  <c r="I127" i="3" s="1"/>
  <c r="J127" i="3" s="1"/>
  <c r="K127" i="3" s="1"/>
  <c r="I126" i="3" a="1"/>
  <c r="I126" i="3" s="1"/>
  <c r="J126" i="3" s="1"/>
  <c r="K126" i="3" s="1"/>
  <c r="I125" i="3" a="1"/>
  <c r="I125" i="3" s="1"/>
  <c r="J125" i="3" s="1"/>
  <c r="K125" i="3" s="1"/>
  <c r="I124" i="3" a="1"/>
  <c r="I124" i="3" s="1"/>
  <c r="J124" i="3" s="1"/>
  <c r="K124" i="3" s="1"/>
  <c r="I123" i="3" a="1"/>
  <c r="I123" i="3" s="1"/>
  <c r="J123" i="3" s="1"/>
  <c r="K123" i="3" s="1"/>
  <c r="I122" i="3" a="1"/>
  <c r="I122" i="3" s="1"/>
  <c r="J122" i="3" s="1"/>
  <c r="K122" i="3" s="1"/>
  <c r="I121" i="3" a="1"/>
  <c r="I121" i="3" s="1"/>
  <c r="J121" i="3" s="1"/>
  <c r="K121" i="3" s="1"/>
  <c r="I120" i="3" a="1"/>
  <c r="I120" i="3" s="1"/>
  <c r="J120" i="3" s="1"/>
  <c r="K120" i="3" s="1"/>
  <c r="I119" i="3" a="1"/>
  <c r="I119" i="3" s="1"/>
  <c r="I118" i="3" a="1"/>
  <c r="I118" i="3" s="1"/>
  <c r="J118" i="3" s="1"/>
  <c r="K118" i="3" s="1"/>
  <c r="I117" i="3" a="1"/>
  <c r="I117" i="3" s="1"/>
  <c r="J117" i="3" s="1"/>
  <c r="K117" i="3" s="1"/>
  <c r="I116" i="3" a="1"/>
  <c r="I116" i="3" s="1"/>
  <c r="I115" i="3" a="1"/>
  <c r="I115" i="3" s="1"/>
  <c r="J115" i="3" s="1"/>
  <c r="K115" i="3" s="1"/>
  <c r="I114" i="3" a="1"/>
  <c r="I114" i="3" s="1"/>
  <c r="J114" i="3" s="1"/>
  <c r="K114" i="3" s="1"/>
  <c r="I113" i="3" a="1"/>
  <c r="I113" i="3" s="1"/>
  <c r="J113" i="3" s="1"/>
  <c r="K113" i="3" s="1"/>
  <c r="I112" i="3" a="1"/>
  <c r="I112" i="3" s="1"/>
  <c r="J112" i="3" s="1"/>
  <c r="K112" i="3" s="1"/>
  <c r="I111" i="3" a="1"/>
  <c r="I111" i="3" s="1"/>
  <c r="J111" i="3" s="1"/>
  <c r="K111" i="3" s="1"/>
  <c r="I110" i="3" a="1"/>
  <c r="I110" i="3" s="1"/>
  <c r="J110" i="3" s="1"/>
  <c r="K110" i="3" s="1"/>
  <c r="I109" i="3" a="1"/>
  <c r="I109" i="3" s="1"/>
  <c r="J109" i="3" s="1"/>
  <c r="K109" i="3" s="1"/>
  <c r="I108" i="3" a="1"/>
  <c r="I108" i="3" s="1"/>
  <c r="J108" i="3" s="1"/>
  <c r="K108" i="3" s="1"/>
  <c r="I107" i="3" a="1"/>
  <c r="I107" i="3" s="1"/>
  <c r="J107" i="3" s="1"/>
  <c r="K107" i="3" s="1"/>
  <c r="I106" i="3" a="1"/>
  <c r="I106" i="3" s="1"/>
  <c r="J106" i="3" s="1"/>
  <c r="K106" i="3" s="1"/>
  <c r="I105" i="3" a="1"/>
  <c r="I105" i="3" s="1"/>
  <c r="J105" i="3" s="1"/>
  <c r="K105" i="3" s="1"/>
  <c r="I104" i="3" a="1"/>
  <c r="I104" i="3" s="1"/>
  <c r="J104" i="3" s="1"/>
  <c r="K104" i="3" s="1"/>
  <c r="I103" i="3" a="1"/>
  <c r="I103" i="3" s="1"/>
  <c r="J103" i="3" s="1"/>
  <c r="K103" i="3" s="1"/>
  <c r="I102" i="3" a="1"/>
  <c r="I102" i="3" s="1"/>
  <c r="J102" i="3" s="1"/>
  <c r="K102" i="3" s="1"/>
  <c r="I101" i="3" a="1"/>
  <c r="I101" i="3" s="1"/>
  <c r="J101" i="3" s="1"/>
  <c r="K101" i="3" s="1"/>
  <c r="I100" i="3" a="1"/>
  <c r="I100" i="3" s="1"/>
  <c r="J100" i="3" s="1"/>
  <c r="K100" i="3" s="1"/>
  <c r="I99" i="3" a="1"/>
  <c r="I99" i="3" s="1"/>
  <c r="J99" i="3" s="1"/>
  <c r="K99" i="3" s="1"/>
  <c r="I98" i="3" a="1"/>
  <c r="I98" i="3" s="1"/>
  <c r="J98" i="3" s="1"/>
  <c r="K98" i="3" s="1"/>
  <c r="I97" i="3" a="1"/>
  <c r="I97" i="3" s="1"/>
  <c r="J97" i="3" s="1"/>
  <c r="I96" i="3" a="1"/>
  <c r="I96" i="3" s="1"/>
  <c r="J96" i="3" s="1"/>
  <c r="K96" i="3" s="1"/>
  <c r="I95" i="3" a="1"/>
  <c r="I95" i="3" s="1"/>
  <c r="J95" i="3" s="1"/>
  <c r="K95" i="3" s="1"/>
  <c r="I94" i="3" a="1"/>
  <c r="I94" i="3" s="1"/>
  <c r="J94" i="3" s="1"/>
  <c r="K94" i="3" s="1"/>
  <c r="I93" i="3" a="1"/>
  <c r="I93" i="3" s="1"/>
  <c r="J93" i="3" s="1"/>
  <c r="K93" i="3" s="1"/>
  <c r="I92" i="3" a="1"/>
  <c r="I92" i="3" s="1"/>
  <c r="J92" i="3" s="1"/>
  <c r="K92" i="3" s="1"/>
  <c r="I91" i="3" a="1"/>
  <c r="I91" i="3" s="1"/>
  <c r="J91" i="3" s="1"/>
  <c r="K91" i="3" s="1"/>
  <c r="I90" i="3" a="1"/>
  <c r="I90" i="3" s="1"/>
  <c r="J90" i="3" s="1"/>
  <c r="K90" i="3" s="1"/>
  <c r="I89" i="3" a="1"/>
  <c r="I89" i="3" s="1"/>
  <c r="J89" i="3" s="1"/>
  <c r="K89" i="3" s="1"/>
  <c r="I88" i="3" a="1"/>
  <c r="I88" i="3" s="1"/>
  <c r="J88" i="3" s="1"/>
  <c r="K88" i="3" s="1"/>
  <c r="I87" i="3" a="1"/>
  <c r="I87" i="3" s="1"/>
  <c r="J87" i="3" s="1"/>
  <c r="K87" i="3" s="1"/>
  <c r="I86" i="3" a="1"/>
  <c r="I86" i="3" s="1"/>
  <c r="J86" i="3" s="1"/>
  <c r="K86" i="3" s="1"/>
  <c r="I85" i="3" a="1"/>
  <c r="I85" i="3" s="1"/>
  <c r="J85" i="3" s="1"/>
  <c r="K85" i="3" s="1"/>
  <c r="I84" i="3" a="1"/>
  <c r="I84" i="3" s="1"/>
  <c r="J84" i="3" s="1"/>
  <c r="K84" i="3" s="1"/>
  <c r="I83" i="3" a="1"/>
  <c r="I83" i="3" s="1"/>
  <c r="J83" i="3" s="1"/>
  <c r="K83" i="3" s="1"/>
  <c r="I82" i="3" a="1"/>
  <c r="I82" i="3" s="1"/>
  <c r="J82" i="3" s="1"/>
  <c r="K82" i="3" s="1"/>
  <c r="I81" i="3" a="1"/>
  <c r="I81" i="3" s="1"/>
  <c r="J81" i="3" s="1"/>
  <c r="K81" i="3" s="1"/>
  <c r="I80" i="3" a="1"/>
  <c r="I80" i="3" s="1"/>
  <c r="J80" i="3" s="1"/>
  <c r="K80" i="3" s="1"/>
  <c r="I79" i="3" a="1"/>
  <c r="I79" i="3" s="1"/>
  <c r="J79" i="3" s="1"/>
  <c r="K79" i="3" s="1"/>
  <c r="I78" i="3" a="1"/>
  <c r="I78" i="3" s="1"/>
  <c r="J78" i="3" s="1"/>
  <c r="K78" i="3" s="1"/>
  <c r="I77" i="3" a="1"/>
  <c r="I77" i="3" s="1"/>
  <c r="J77" i="3" s="1"/>
  <c r="I76" i="3" a="1"/>
  <c r="I76" i="3" s="1"/>
  <c r="J76" i="3" s="1"/>
  <c r="K76" i="3" s="1"/>
  <c r="I75" i="3" a="1"/>
  <c r="I75" i="3" s="1"/>
  <c r="J75" i="3" s="1"/>
  <c r="K75" i="3" s="1"/>
  <c r="I74" i="3" a="1"/>
  <c r="I74" i="3" s="1"/>
  <c r="J74" i="3" s="1"/>
  <c r="K74" i="3" s="1"/>
  <c r="I73" i="3" a="1"/>
  <c r="I73" i="3" s="1"/>
  <c r="J73" i="3" s="1"/>
  <c r="K73" i="3" s="1"/>
  <c r="I350" i="3" a="1"/>
  <c r="I350" i="3" s="1"/>
  <c r="J350" i="3" s="1"/>
  <c r="K350" i="3" s="1"/>
  <c r="I349" i="3" a="1"/>
  <c r="I349" i="3" s="1"/>
  <c r="J349" i="3" s="1"/>
  <c r="K349" i="3" s="1"/>
  <c r="I348" i="3" a="1"/>
  <c r="I348" i="3" s="1"/>
  <c r="J348" i="3" s="1"/>
  <c r="K348" i="3" s="1"/>
  <c r="I347" i="3" a="1"/>
  <c r="I347" i="3" s="1"/>
  <c r="J347" i="3" s="1"/>
  <c r="K347" i="3" s="1"/>
  <c r="I346" i="3" a="1"/>
  <c r="I346" i="3" s="1"/>
  <c r="J346" i="3" s="1"/>
  <c r="K346" i="3" s="1"/>
  <c r="I345" i="3" a="1"/>
  <c r="I345" i="3" s="1"/>
  <c r="J345" i="3" s="1"/>
  <c r="K345" i="3" s="1"/>
  <c r="I344" i="3" a="1"/>
  <c r="I344" i="3" s="1"/>
  <c r="J344" i="3" s="1"/>
  <c r="K344" i="3" s="1"/>
  <c r="I343" i="3" a="1"/>
  <c r="I343" i="3" s="1"/>
  <c r="J343" i="3" s="1"/>
  <c r="K343" i="3" s="1"/>
  <c r="I342" i="3" a="1"/>
  <c r="I342" i="3" s="1"/>
  <c r="J342" i="3" s="1"/>
  <c r="K342" i="3" s="1"/>
  <c r="I341" i="3" a="1"/>
  <c r="I341" i="3" s="1"/>
  <c r="I340" i="3" a="1"/>
  <c r="I340" i="3" s="1"/>
  <c r="J340" i="3" s="1"/>
  <c r="K340" i="3" s="1"/>
  <c r="I339" i="3" a="1"/>
  <c r="I339" i="3" s="1"/>
  <c r="J339" i="3" s="1"/>
  <c r="K339" i="3" s="1"/>
  <c r="I338" i="3" a="1"/>
  <c r="I338" i="3" s="1"/>
  <c r="J338" i="3" s="1"/>
  <c r="K338" i="3" s="1"/>
  <c r="I337" i="3" a="1"/>
  <c r="I337" i="3" s="1"/>
  <c r="J337" i="3" s="1"/>
  <c r="K337" i="3" s="1"/>
  <c r="I336" i="3" a="1"/>
  <c r="I336" i="3" s="1"/>
  <c r="J336" i="3" s="1"/>
  <c r="K336" i="3" s="1"/>
  <c r="I335" i="3" a="1"/>
  <c r="I335" i="3" s="1"/>
  <c r="J335" i="3" s="1"/>
  <c r="K335" i="3" s="1"/>
  <c r="I334" i="3" a="1"/>
  <c r="I334" i="3" s="1"/>
  <c r="J334" i="3" s="1"/>
  <c r="K334" i="3" s="1"/>
  <c r="I333" i="3" a="1"/>
  <c r="I333" i="3" s="1"/>
  <c r="J333" i="3" s="1"/>
  <c r="K333" i="3" s="1"/>
  <c r="I332" i="3" a="1"/>
  <c r="I332" i="3" s="1"/>
  <c r="J332" i="3" s="1"/>
  <c r="K332" i="3" s="1"/>
  <c r="I331" i="3" a="1"/>
  <c r="I331" i="3" s="1"/>
  <c r="J331" i="3" s="1"/>
  <c r="K331" i="3" s="1"/>
  <c r="I330" i="3" a="1"/>
  <c r="I330" i="3" s="1"/>
  <c r="J330" i="3" s="1"/>
  <c r="K330" i="3" s="1"/>
  <c r="I329" i="3" a="1"/>
  <c r="I329" i="3" s="1"/>
  <c r="J329" i="3" s="1"/>
  <c r="K329" i="3" s="1"/>
  <c r="I328" i="3" a="1"/>
  <c r="I328" i="3" s="1"/>
  <c r="J328" i="3" s="1"/>
  <c r="K328" i="3" s="1"/>
  <c r="I327" i="3" a="1"/>
  <c r="I327" i="3" s="1"/>
  <c r="J327" i="3" s="1"/>
  <c r="K327" i="3" s="1"/>
  <c r="I326" i="3" a="1"/>
  <c r="I326" i="3" s="1"/>
  <c r="J326" i="3" s="1"/>
  <c r="K326" i="3" s="1"/>
  <c r="I325" i="3" a="1"/>
  <c r="I325" i="3" s="1"/>
  <c r="J325" i="3" s="1"/>
  <c r="K325" i="3" s="1"/>
  <c r="I324" i="3" a="1"/>
  <c r="I324" i="3" s="1"/>
  <c r="J324" i="3" s="1"/>
  <c r="K324" i="3" s="1"/>
  <c r="I323" i="3" a="1"/>
  <c r="I323" i="3" s="1"/>
  <c r="J323" i="3" s="1"/>
  <c r="K323" i="3" s="1"/>
  <c r="I322" i="3" a="1"/>
  <c r="I322" i="3" s="1"/>
  <c r="J322" i="3" s="1"/>
  <c r="K322" i="3" s="1"/>
  <c r="I321" i="3" a="1"/>
  <c r="I321" i="3" s="1"/>
  <c r="J321" i="3" s="1"/>
  <c r="K321" i="3" s="1"/>
  <c r="I320" i="3" a="1"/>
  <c r="I320" i="3" s="1"/>
  <c r="J320" i="3" s="1"/>
  <c r="K320" i="3" s="1"/>
  <c r="I319" i="3" a="1"/>
  <c r="I319" i="3" s="1"/>
  <c r="I318" i="3" a="1"/>
  <c r="I318" i="3" s="1"/>
  <c r="J318" i="3" s="1"/>
  <c r="K318" i="3" s="1"/>
  <c r="I317" i="3" a="1"/>
  <c r="I317" i="3" s="1"/>
  <c r="J317" i="3" s="1"/>
  <c r="K317" i="3" s="1"/>
  <c r="I316" i="3" a="1"/>
  <c r="I316" i="3" s="1"/>
  <c r="J316" i="3" s="1"/>
  <c r="K316" i="3" s="1"/>
  <c r="I315" i="3" a="1"/>
  <c r="I315" i="3" s="1"/>
  <c r="J315" i="3" s="1"/>
  <c r="K315" i="3" s="1"/>
  <c r="I314" i="3" a="1"/>
  <c r="I314" i="3" s="1"/>
  <c r="J314" i="3" s="1"/>
  <c r="K314" i="3" s="1"/>
  <c r="I313" i="3" a="1"/>
  <c r="I313" i="3" s="1"/>
  <c r="J313" i="3" s="1"/>
  <c r="K313" i="3" s="1"/>
  <c r="I312" i="3" a="1"/>
  <c r="I312" i="3" s="1"/>
  <c r="J312" i="3" s="1"/>
  <c r="K312" i="3" s="1"/>
  <c r="I311" i="3" a="1"/>
  <c r="I311" i="3" s="1"/>
  <c r="J311" i="3" s="1"/>
  <c r="K311" i="3" s="1"/>
  <c r="I310" i="3" a="1"/>
  <c r="I310" i="3" s="1"/>
  <c r="J310" i="3" s="1"/>
  <c r="K310" i="3" s="1"/>
  <c r="I309" i="3" a="1"/>
  <c r="I309" i="3" s="1"/>
  <c r="J309" i="3" s="1"/>
  <c r="K309" i="3" s="1"/>
  <c r="I308" i="3" a="1"/>
  <c r="I308" i="3" s="1"/>
  <c r="J308" i="3" s="1"/>
  <c r="K308" i="3" s="1"/>
  <c r="I307" i="3" a="1"/>
  <c r="I307" i="3" s="1"/>
  <c r="J307" i="3" s="1"/>
  <c r="K307" i="3" s="1"/>
  <c r="I306" i="3" a="1"/>
  <c r="I306" i="3" s="1"/>
  <c r="J306" i="3" s="1"/>
  <c r="K306" i="3" s="1"/>
  <c r="I305" i="3" a="1"/>
  <c r="I305" i="3" s="1"/>
  <c r="J305" i="3" s="1"/>
  <c r="K305" i="3" s="1"/>
  <c r="I304" i="3" a="1"/>
  <c r="I304" i="3" s="1"/>
  <c r="J304" i="3" s="1"/>
  <c r="K304" i="3" s="1"/>
  <c r="I303" i="3" a="1"/>
  <c r="I303" i="3" s="1"/>
  <c r="I302" i="3" a="1"/>
  <c r="I302" i="3" s="1"/>
  <c r="J302" i="3" s="1"/>
  <c r="K302" i="3" s="1"/>
  <c r="I301" i="3" a="1"/>
  <c r="I301" i="3" s="1"/>
  <c r="J301" i="3" s="1"/>
  <c r="K301" i="3" s="1"/>
  <c r="I300" i="3" a="1"/>
  <c r="I300" i="3" s="1"/>
  <c r="I299" i="3" a="1"/>
  <c r="I299" i="3" s="1"/>
  <c r="J299" i="3" s="1"/>
  <c r="K299" i="3" s="1"/>
  <c r="I298" i="3" a="1"/>
  <c r="I298" i="3" s="1"/>
  <c r="J298" i="3" s="1"/>
  <c r="K298" i="3" s="1"/>
  <c r="I297" i="3" a="1"/>
  <c r="I297" i="3" s="1"/>
  <c r="J297" i="3" s="1"/>
  <c r="K297" i="3" s="1"/>
  <c r="I296" i="3" a="1"/>
  <c r="I296" i="3" s="1"/>
  <c r="J296" i="3" s="1"/>
  <c r="K296" i="3" s="1"/>
  <c r="I295" i="3" a="1"/>
  <c r="I295" i="3" s="1"/>
  <c r="J295" i="3" s="1"/>
  <c r="K295" i="3" s="1"/>
  <c r="I294" i="3" a="1"/>
  <c r="I294" i="3" s="1"/>
  <c r="J294" i="3" s="1"/>
  <c r="K294" i="3" s="1"/>
  <c r="I293" i="3" a="1"/>
  <c r="I293" i="3" s="1"/>
  <c r="J293" i="3" s="1"/>
  <c r="K293" i="3" s="1"/>
  <c r="I292" i="3" a="1"/>
  <c r="I292" i="3" s="1"/>
  <c r="J292" i="3" s="1"/>
  <c r="K292" i="3" s="1"/>
  <c r="I291" i="3" a="1"/>
  <c r="I291" i="3" s="1"/>
  <c r="J291" i="3" s="1"/>
  <c r="K291" i="3" s="1"/>
  <c r="I290" i="3" a="1"/>
  <c r="I290" i="3" s="1"/>
  <c r="J290" i="3" s="1"/>
  <c r="K290" i="3" s="1"/>
  <c r="I289" i="3" a="1"/>
  <c r="I289" i="3" s="1"/>
  <c r="J289" i="3" s="1"/>
  <c r="K289" i="3" s="1"/>
  <c r="I288" i="3" a="1"/>
  <c r="I288" i="3" s="1"/>
  <c r="J288" i="3" s="1"/>
  <c r="K288" i="3" s="1"/>
  <c r="I287" i="3" a="1"/>
  <c r="I287" i="3" s="1"/>
  <c r="J287" i="3" s="1"/>
  <c r="K287" i="3" s="1"/>
  <c r="I286" i="3" a="1"/>
  <c r="I286" i="3" s="1"/>
  <c r="J286" i="3" s="1"/>
  <c r="K286" i="3" s="1"/>
  <c r="I285" i="3" a="1"/>
  <c r="I285" i="3" s="1"/>
  <c r="J285" i="3" s="1"/>
  <c r="K285" i="3" s="1"/>
  <c r="I284" i="3" a="1"/>
  <c r="I284" i="3" s="1"/>
  <c r="J284" i="3" s="1"/>
  <c r="K284" i="3" s="1"/>
  <c r="I283" i="3" a="1"/>
  <c r="I283" i="3" s="1"/>
  <c r="J283" i="3" s="1"/>
  <c r="K283" i="3" s="1"/>
  <c r="I282" i="3" a="1"/>
  <c r="I282" i="3" s="1"/>
  <c r="J282" i="3" s="1"/>
  <c r="K282" i="3" s="1"/>
  <c r="I281" i="3" a="1"/>
  <c r="I281" i="3" s="1"/>
  <c r="J281" i="3" s="1"/>
  <c r="K281" i="3" s="1"/>
  <c r="I280" i="3" a="1"/>
  <c r="I280" i="3" s="1"/>
  <c r="J280" i="3" s="1"/>
  <c r="K280" i="3" s="1"/>
  <c r="I279" i="3" a="1"/>
  <c r="I279" i="3" s="1"/>
  <c r="J279" i="3" s="1"/>
  <c r="K279" i="3" s="1"/>
  <c r="I278" i="3" a="1"/>
  <c r="I278" i="3" s="1"/>
  <c r="J278" i="3" s="1"/>
  <c r="K278" i="3" s="1"/>
  <c r="I277" i="3" a="1"/>
  <c r="I277" i="3" s="1"/>
  <c r="J277" i="3" s="1"/>
  <c r="K277" i="3" s="1"/>
  <c r="I276" i="3" a="1"/>
  <c r="I276" i="3" s="1"/>
  <c r="J276" i="3" s="1"/>
  <c r="K276" i="3" s="1"/>
  <c r="I275" i="3" a="1"/>
  <c r="I275" i="3" s="1"/>
  <c r="J275" i="3" s="1"/>
  <c r="K275" i="3" s="1"/>
  <c r="I274" i="3" a="1"/>
  <c r="I274" i="3" s="1"/>
  <c r="J274" i="3" s="1"/>
  <c r="K274" i="3" s="1"/>
  <c r="I273" i="3" a="1"/>
  <c r="I273" i="3" s="1"/>
  <c r="J273" i="3" s="1"/>
  <c r="K273" i="3" s="1"/>
  <c r="I272" i="3" a="1"/>
  <c r="I272" i="3" s="1"/>
  <c r="J272" i="3" s="1"/>
  <c r="K272" i="3" s="1"/>
  <c r="I271" i="3" a="1"/>
  <c r="I271" i="3" s="1"/>
  <c r="J271" i="3" s="1"/>
  <c r="K271" i="3" s="1"/>
  <c r="I270" i="3" a="1"/>
  <c r="I270" i="3" s="1"/>
  <c r="J270" i="3" s="1"/>
  <c r="K270" i="3" s="1"/>
  <c r="I269" i="3" a="1"/>
  <c r="I269" i="3" s="1"/>
  <c r="J269" i="3" s="1"/>
  <c r="K269" i="3" s="1"/>
  <c r="I268" i="3" a="1"/>
  <c r="I268" i="3" s="1"/>
  <c r="J268" i="3" s="1"/>
  <c r="K268" i="3" s="1"/>
  <c r="I267" i="3" a="1"/>
  <c r="I267" i="3" s="1"/>
  <c r="J267" i="3" s="1"/>
  <c r="K267" i="3" s="1"/>
  <c r="I266" i="3" a="1"/>
  <c r="I266" i="3" s="1"/>
  <c r="J266" i="3" s="1"/>
  <c r="K266" i="3" s="1"/>
  <c r="I265" i="3" a="1"/>
  <c r="I265" i="3" s="1"/>
  <c r="J265" i="3" s="1"/>
  <c r="K265" i="3" s="1"/>
  <c r="I264" i="3" a="1"/>
  <c r="I264" i="3" s="1"/>
  <c r="J264" i="3" s="1"/>
  <c r="K264" i="3" s="1"/>
  <c r="I263" i="3" a="1"/>
  <c r="I263" i="3" s="1"/>
  <c r="J263" i="3" s="1"/>
  <c r="K263" i="3" s="1"/>
  <c r="I262" i="3" a="1"/>
  <c r="I262" i="3" s="1"/>
  <c r="J262" i="3" s="1"/>
  <c r="K262" i="3" s="1"/>
  <c r="I261" i="3" a="1"/>
  <c r="I261" i="3" s="1"/>
  <c r="J261" i="3" s="1"/>
  <c r="K261" i="3" s="1"/>
  <c r="I260" i="3" a="1"/>
  <c r="I260" i="3" s="1"/>
  <c r="J260" i="3" s="1"/>
  <c r="K260" i="3" s="1"/>
  <c r="I259" i="3" a="1"/>
  <c r="I259" i="3" s="1"/>
  <c r="J259" i="3" s="1"/>
  <c r="K259" i="3" s="1"/>
  <c r="I258" i="3" a="1"/>
  <c r="I258" i="3" s="1"/>
  <c r="J258" i="3" s="1"/>
  <c r="K258" i="3" s="1"/>
  <c r="I257" i="3" a="1"/>
  <c r="I257" i="3" s="1"/>
  <c r="J257" i="3" s="1"/>
  <c r="K257" i="3" s="1"/>
  <c r="I256" i="3" a="1"/>
  <c r="I256" i="3" s="1"/>
  <c r="J256" i="3" s="1"/>
  <c r="K256" i="3" s="1"/>
  <c r="I255" i="3" a="1"/>
  <c r="I255" i="3" s="1"/>
  <c r="I254" i="3" a="1"/>
  <c r="I254" i="3" s="1"/>
  <c r="J254" i="3" s="1"/>
  <c r="K254" i="3" s="1"/>
  <c r="I253" i="3" a="1"/>
  <c r="I253" i="3" s="1"/>
  <c r="J253" i="3" s="1"/>
  <c r="K253" i="3" s="1"/>
  <c r="I252" i="3" a="1"/>
  <c r="I252" i="3" s="1"/>
  <c r="J252" i="3" s="1"/>
  <c r="K252" i="3" s="1"/>
  <c r="I251" i="3" a="1"/>
  <c r="I251" i="3" s="1"/>
  <c r="J251" i="3" s="1"/>
  <c r="K251" i="3" s="1"/>
  <c r="I250" i="3" a="1"/>
  <c r="I250" i="3" s="1"/>
  <c r="J250" i="3" s="1"/>
  <c r="K250" i="3" s="1"/>
  <c r="I249" i="3" a="1"/>
  <c r="I249" i="3" s="1"/>
  <c r="J249" i="3" s="1"/>
  <c r="K249" i="3" s="1"/>
  <c r="I248" i="3" a="1"/>
  <c r="I248" i="3" s="1"/>
  <c r="J248" i="3" s="1"/>
  <c r="K248" i="3" s="1"/>
  <c r="I247" i="3" a="1"/>
  <c r="I247" i="3" s="1"/>
  <c r="J247" i="3" s="1"/>
  <c r="K247" i="3" s="1"/>
  <c r="I246" i="3" a="1"/>
  <c r="I246" i="3" s="1"/>
  <c r="J246" i="3" s="1"/>
  <c r="K246" i="3" s="1"/>
  <c r="I245" i="3" a="1"/>
  <c r="I245" i="3" s="1"/>
  <c r="J245" i="3" s="1"/>
  <c r="K245" i="3" s="1"/>
  <c r="I244" i="3" a="1"/>
  <c r="I244" i="3" s="1"/>
  <c r="J244" i="3" s="1"/>
  <c r="K244" i="3" s="1"/>
  <c r="I243" i="3" a="1"/>
  <c r="I243" i="3" s="1"/>
  <c r="J243" i="3" s="1"/>
  <c r="K243" i="3" s="1"/>
  <c r="I242" i="3" a="1"/>
  <c r="I242" i="3" s="1"/>
  <c r="J242" i="3" s="1"/>
  <c r="K242" i="3" s="1"/>
  <c r="I241" i="3" a="1"/>
  <c r="I241" i="3" s="1"/>
  <c r="J241" i="3" s="1"/>
  <c r="K241" i="3" s="1"/>
  <c r="I240" i="3" a="1"/>
  <c r="I240" i="3" s="1"/>
  <c r="J240" i="3" s="1"/>
  <c r="K240" i="3" s="1"/>
  <c r="I239" i="3" a="1"/>
  <c r="I239" i="3" s="1"/>
  <c r="J239" i="3" s="1"/>
  <c r="K239" i="3" s="1"/>
  <c r="I238" i="3" a="1"/>
  <c r="I238" i="3" s="1"/>
  <c r="J238" i="3" s="1"/>
  <c r="K238" i="3" s="1"/>
  <c r="I237" i="3" a="1"/>
  <c r="I237" i="3" s="1"/>
  <c r="J237" i="3" s="1"/>
  <c r="K237" i="3" s="1"/>
  <c r="I236" i="3" a="1"/>
  <c r="I236" i="3" s="1"/>
  <c r="J236" i="3" s="1"/>
  <c r="K236" i="3" s="1"/>
  <c r="I235" i="3" a="1"/>
  <c r="I235" i="3" s="1"/>
  <c r="I234" i="3" a="1"/>
  <c r="I234" i="3" s="1"/>
  <c r="J234" i="3" s="1"/>
  <c r="K234" i="3" s="1"/>
  <c r="I233" i="3" a="1"/>
  <c r="I233" i="3" s="1"/>
  <c r="I232" i="3" a="1"/>
  <c r="I232" i="3" s="1"/>
  <c r="J232" i="3" s="1"/>
  <c r="K232" i="3" s="1"/>
  <c r="I231" i="3" a="1"/>
  <c r="I231" i="3" s="1"/>
  <c r="J231" i="3" s="1"/>
  <c r="K231" i="3" s="1"/>
  <c r="I428" i="3" a="1"/>
  <c r="I428" i="3" s="1"/>
  <c r="J428" i="3" s="1"/>
  <c r="K428" i="3" s="1"/>
  <c r="I427" i="3" a="1"/>
  <c r="I427" i="3" s="1"/>
  <c r="J427" i="3" s="1"/>
  <c r="K427" i="3" s="1"/>
  <c r="I426" i="3" a="1"/>
  <c r="I426" i="3" s="1"/>
  <c r="J426" i="3" s="1"/>
  <c r="K426" i="3" s="1"/>
  <c r="I425" i="3" a="1"/>
  <c r="I425" i="3" s="1"/>
  <c r="J425" i="3" s="1"/>
  <c r="K425" i="3" s="1"/>
  <c r="I424" i="3" a="1"/>
  <c r="I424" i="3" s="1"/>
  <c r="J424" i="3" s="1"/>
  <c r="K424" i="3" s="1"/>
  <c r="I423" i="3" a="1"/>
  <c r="I423" i="3" s="1"/>
  <c r="J423" i="3" s="1"/>
  <c r="K423" i="3" s="1"/>
  <c r="I422" i="3" a="1"/>
  <c r="I422" i="3" s="1"/>
  <c r="J422" i="3" s="1"/>
  <c r="K422" i="3" s="1"/>
  <c r="I421" i="3" a="1"/>
  <c r="I421" i="3" s="1"/>
  <c r="J421" i="3" s="1"/>
  <c r="K421" i="3" s="1"/>
  <c r="I420" i="3" a="1"/>
  <c r="I420" i="3" s="1"/>
  <c r="J420" i="3" s="1"/>
  <c r="K420" i="3" s="1"/>
  <c r="I419" i="3" a="1"/>
  <c r="I419" i="3" s="1"/>
  <c r="J419" i="3" s="1"/>
  <c r="K419" i="3" s="1"/>
  <c r="I418" i="3" a="1"/>
  <c r="I418" i="3" s="1"/>
  <c r="J418" i="3" s="1"/>
  <c r="K418" i="3" s="1"/>
  <c r="I417" i="3" a="1"/>
  <c r="I417" i="3" s="1"/>
  <c r="J417" i="3" s="1"/>
  <c r="K417" i="3" s="1"/>
  <c r="I416" i="3" a="1"/>
  <c r="I416" i="3" s="1"/>
  <c r="J416" i="3" s="1"/>
  <c r="K416" i="3" s="1"/>
  <c r="I415" i="3" a="1"/>
  <c r="I415" i="3" s="1"/>
  <c r="J415" i="3" s="1"/>
  <c r="K415" i="3" s="1"/>
  <c r="I414" i="3" a="1"/>
  <c r="I414" i="3" s="1"/>
  <c r="J414" i="3" s="1"/>
  <c r="K414" i="3" s="1"/>
  <c r="I413" i="3" a="1"/>
  <c r="I413" i="3" s="1"/>
  <c r="J413" i="3" s="1"/>
  <c r="K413" i="3" s="1"/>
  <c r="I412" i="3" a="1"/>
  <c r="I412" i="3" s="1"/>
  <c r="J412" i="3" s="1"/>
  <c r="K412" i="3" s="1"/>
  <c r="I411" i="3" a="1"/>
  <c r="I411" i="3" s="1"/>
  <c r="J411" i="3" s="1"/>
  <c r="K411" i="3" s="1"/>
  <c r="I410" i="3" a="1"/>
  <c r="I410" i="3" s="1"/>
  <c r="J410" i="3" s="1"/>
  <c r="K410" i="3" s="1"/>
  <c r="I409" i="3" a="1"/>
  <c r="I409" i="3" s="1"/>
  <c r="J409" i="3" s="1"/>
  <c r="K409" i="3" s="1"/>
  <c r="I408" i="3" a="1"/>
  <c r="I408" i="3" s="1"/>
  <c r="J408" i="3" s="1"/>
  <c r="K408" i="3" s="1"/>
  <c r="I407" i="3" a="1"/>
  <c r="I407" i="3" s="1"/>
  <c r="J407" i="3" s="1"/>
  <c r="K407" i="3" s="1"/>
  <c r="I406" i="3" a="1"/>
  <c r="I406" i="3" s="1"/>
  <c r="J406" i="3" s="1"/>
  <c r="K406" i="3" s="1"/>
  <c r="I405" i="3" a="1"/>
  <c r="I405" i="3" s="1"/>
  <c r="J405" i="3" s="1"/>
  <c r="K405" i="3" s="1"/>
  <c r="I404" i="3" a="1"/>
  <c r="I404" i="3" s="1"/>
  <c r="J404" i="3" s="1"/>
  <c r="K404" i="3" s="1"/>
  <c r="I403" i="3" a="1"/>
  <c r="I403" i="3" s="1"/>
  <c r="J403" i="3" s="1"/>
  <c r="K403" i="3" s="1"/>
  <c r="I402" i="3" a="1"/>
  <c r="I402" i="3" s="1"/>
  <c r="J402" i="3" s="1"/>
  <c r="K402" i="3" s="1"/>
  <c r="I401" i="3" a="1"/>
  <c r="I401" i="3" s="1"/>
  <c r="J401" i="3" s="1"/>
  <c r="K401" i="3" s="1"/>
  <c r="I400" i="3" a="1"/>
  <c r="I400" i="3" s="1"/>
  <c r="J400" i="3" s="1"/>
  <c r="K400" i="3" s="1"/>
  <c r="I399" i="3" a="1"/>
  <c r="I399" i="3" s="1"/>
  <c r="J399" i="3" s="1"/>
  <c r="K399" i="3" s="1"/>
  <c r="I398" i="3" a="1"/>
  <c r="I398" i="3" s="1"/>
  <c r="J398" i="3" s="1"/>
  <c r="K398" i="3" s="1"/>
  <c r="I397" i="3" a="1"/>
  <c r="I397" i="3" s="1"/>
  <c r="J397" i="3" s="1"/>
  <c r="K397" i="3" s="1"/>
  <c r="I396" i="3" a="1"/>
  <c r="I396" i="3" s="1"/>
  <c r="J396" i="3" s="1"/>
  <c r="K396" i="3" s="1"/>
  <c r="I395" i="3" a="1"/>
  <c r="I395" i="3" s="1"/>
  <c r="J395" i="3" s="1"/>
  <c r="K395" i="3" s="1"/>
  <c r="I394" i="3" a="1"/>
  <c r="I394" i="3" s="1"/>
  <c r="J394" i="3" s="1"/>
  <c r="K394" i="3" s="1"/>
  <c r="I393" i="3" a="1"/>
  <c r="I393" i="3" s="1"/>
  <c r="J393" i="3" s="1"/>
  <c r="K393" i="3" s="1"/>
  <c r="I392" i="3" a="1"/>
  <c r="I392" i="3" s="1"/>
  <c r="J392" i="3" s="1"/>
  <c r="K392" i="3" s="1"/>
  <c r="I391" i="3" a="1"/>
  <c r="I391" i="3" s="1"/>
  <c r="J391" i="3" s="1"/>
  <c r="K391" i="3" s="1"/>
  <c r="I390" i="3" a="1"/>
  <c r="I390" i="3" s="1"/>
  <c r="J390" i="3" s="1"/>
  <c r="K390" i="3" s="1"/>
  <c r="I389" i="3" a="1"/>
  <c r="I389" i="3" s="1"/>
  <c r="J389" i="3" s="1"/>
  <c r="K389" i="3" s="1"/>
  <c r="I388" i="3" a="1"/>
  <c r="I388" i="3" s="1"/>
  <c r="J388" i="3" s="1"/>
  <c r="K388" i="3" s="1"/>
  <c r="I387" i="3" a="1"/>
  <c r="I387" i="3" s="1"/>
  <c r="J387" i="3" s="1"/>
  <c r="K387" i="3" s="1"/>
  <c r="I386" i="3" a="1"/>
  <c r="I386" i="3" s="1"/>
  <c r="J386" i="3" s="1"/>
  <c r="K386" i="3" s="1"/>
  <c r="I385" i="3" a="1"/>
  <c r="I385" i="3" s="1"/>
  <c r="J385" i="3" s="1"/>
  <c r="K385" i="3" s="1"/>
  <c r="I384" i="3" a="1"/>
  <c r="I384" i="3" s="1"/>
  <c r="J384" i="3" s="1"/>
  <c r="K384" i="3" s="1"/>
  <c r="I383" i="3" a="1"/>
  <c r="I383" i="3" s="1"/>
  <c r="J383" i="3" s="1"/>
  <c r="K383" i="3" s="1"/>
  <c r="I382" i="3" a="1"/>
  <c r="I382" i="3" s="1"/>
  <c r="J382" i="3" s="1"/>
  <c r="K382" i="3" s="1"/>
  <c r="I381" i="3" a="1"/>
  <c r="I381" i="3" s="1"/>
  <c r="J381" i="3" s="1"/>
  <c r="K381" i="3" s="1"/>
  <c r="I380" i="3" a="1"/>
  <c r="I380" i="3" s="1"/>
  <c r="J380" i="3" s="1"/>
  <c r="K380" i="3" s="1"/>
  <c r="I379" i="3" a="1"/>
  <c r="I379" i="3" s="1"/>
  <c r="J379" i="3" s="1"/>
  <c r="K379" i="3" s="1"/>
  <c r="I378" i="3" a="1"/>
  <c r="I378" i="3" s="1"/>
  <c r="J378" i="3" s="1"/>
  <c r="K378" i="3" s="1"/>
  <c r="I377" i="3" a="1"/>
  <c r="I377" i="3" s="1"/>
  <c r="J377" i="3" s="1"/>
  <c r="K377" i="3" s="1"/>
  <c r="I376" i="3" a="1"/>
  <c r="I376" i="3" s="1"/>
  <c r="J376" i="3" s="1"/>
  <c r="K376" i="3" s="1"/>
  <c r="I375" i="3" a="1"/>
  <c r="I375" i="3" s="1"/>
  <c r="J375" i="3" s="1"/>
  <c r="K375" i="3" s="1"/>
  <c r="I374" i="3" a="1"/>
  <c r="I374" i="3" s="1"/>
  <c r="J374" i="3" s="1"/>
  <c r="K374" i="3" s="1"/>
  <c r="I373" i="3" a="1"/>
  <c r="I373" i="3" s="1"/>
  <c r="J373" i="3" s="1"/>
  <c r="K373" i="3" s="1"/>
  <c r="I372" i="3" a="1"/>
  <c r="I372" i="3" s="1"/>
  <c r="J372" i="3" s="1"/>
  <c r="K372" i="3" s="1"/>
  <c r="I371" i="3" a="1"/>
  <c r="I371" i="3" s="1"/>
  <c r="J371" i="3" s="1"/>
  <c r="K371" i="3" s="1"/>
  <c r="I370" i="3" a="1"/>
  <c r="I370" i="3" s="1"/>
  <c r="J370" i="3" s="1"/>
  <c r="K370" i="3" s="1"/>
  <c r="I369" i="3" a="1"/>
  <c r="I369" i="3" s="1"/>
  <c r="J369" i="3" s="1"/>
  <c r="K369" i="3" s="1"/>
  <c r="I368" i="3" a="1"/>
  <c r="I368" i="3" s="1"/>
  <c r="J368" i="3" s="1"/>
  <c r="K368" i="3" s="1"/>
  <c r="I367" i="3" a="1"/>
  <c r="I367" i="3" s="1"/>
  <c r="J367" i="3" s="1"/>
  <c r="K367" i="3" s="1"/>
  <c r="I366" i="3" a="1"/>
  <c r="I366" i="3" s="1"/>
  <c r="J366" i="3" s="1"/>
  <c r="K366" i="3" s="1"/>
  <c r="I365" i="3" a="1"/>
  <c r="I365" i="3" s="1"/>
  <c r="J365" i="3" s="1"/>
  <c r="K365" i="3" s="1"/>
  <c r="I364" i="3" a="1"/>
  <c r="I364" i="3" s="1"/>
  <c r="J364" i="3" s="1"/>
  <c r="K364" i="3" s="1"/>
  <c r="I363" i="3" a="1"/>
  <c r="I363" i="3" s="1"/>
  <c r="J363" i="3" s="1"/>
  <c r="K363" i="3" s="1"/>
  <c r="I362" i="3" a="1"/>
  <c r="I362" i="3" s="1"/>
  <c r="J362" i="3" s="1"/>
  <c r="K362" i="3" s="1"/>
  <c r="I361" i="3" a="1"/>
  <c r="I361" i="3" s="1"/>
  <c r="J361" i="3" s="1"/>
  <c r="K361" i="3" s="1"/>
  <c r="I360" i="3" a="1"/>
  <c r="I360" i="3" s="1"/>
  <c r="J360" i="3" s="1"/>
  <c r="K360" i="3" s="1"/>
  <c r="I359" i="3" a="1"/>
  <c r="I359" i="3" s="1"/>
  <c r="I358" i="3" a="1"/>
  <c r="I358" i="3" s="1"/>
  <c r="I357" i="3" a="1"/>
  <c r="I357" i="3" s="1"/>
  <c r="J357" i="3" s="1"/>
  <c r="K357" i="3" s="1"/>
  <c r="I356" i="3" a="1"/>
  <c r="I356" i="3" s="1"/>
  <c r="J356" i="3" s="1"/>
  <c r="K356" i="3" s="1"/>
  <c r="I355" i="3" a="1"/>
  <c r="I355" i="3" s="1"/>
  <c r="J355" i="3" s="1"/>
  <c r="K355" i="3" s="1"/>
  <c r="I354" i="3" a="1"/>
  <c r="I354" i="3" s="1"/>
  <c r="J354" i="3" s="1"/>
  <c r="K354" i="3" s="1"/>
  <c r="I353" i="3" a="1"/>
  <c r="I353" i="3" s="1"/>
  <c r="J353" i="3" s="1"/>
  <c r="K353" i="3" s="1"/>
  <c r="I352" i="3" a="1"/>
  <c r="I352" i="3" s="1"/>
  <c r="J352" i="3" s="1"/>
  <c r="K352" i="3" s="1"/>
  <c r="I429" i="3" a="1"/>
  <c r="I429" i="3" s="1"/>
  <c r="J429" i="3" s="1"/>
  <c r="K429" i="3" s="1"/>
  <c r="L3" i="6"/>
  <c r="N3" i="6"/>
  <c r="P3" i="6"/>
  <c r="L4" i="6"/>
  <c r="N4" i="6"/>
  <c r="P4" i="6"/>
  <c r="L5" i="6"/>
  <c r="N5" i="6"/>
  <c r="P5" i="6"/>
  <c r="L6" i="6"/>
  <c r="N6" i="6"/>
  <c r="P6" i="6"/>
  <c r="L7" i="6"/>
  <c r="N7" i="6"/>
  <c r="P7" i="6"/>
  <c r="L8" i="6"/>
  <c r="N8" i="6"/>
  <c r="P8" i="6"/>
  <c r="L9" i="6"/>
  <c r="N9" i="6"/>
  <c r="P9" i="6"/>
  <c r="L10" i="6"/>
  <c r="N10" i="6"/>
  <c r="P10" i="6"/>
  <c r="L11" i="6"/>
  <c r="N11" i="6"/>
  <c r="P11" i="6"/>
  <c r="L12" i="6"/>
  <c r="N12" i="6"/>
  <c r="P12" i="6"/>
  <c r="L13" i="6"/>
  <c r="N13" i="6"/>
  <c r="P13" i="6"/>
  <c r="L14" i="6"/>
  <c r="L285" i="3" s="1" a="1"/>
  <c r="L285" i="3" s="1"/>
  <c r="N14" i="6"/>
  <c r="P14" i="6"/>
  <c r="L15" i="6"/>
  <c r="N15" i="6"/>
  <c r="P15" i="6"/>
  <c r="L16" i="6"/>
  <c r="N16" i="6"/>
  <c r="P16" i="6"/>
  <c r="L17" i="6"/>
  <c r="N17" i="6"/>
  <c r="P17" i="6"/>
  <c r="L18" i="6"/>
  <c r="L300" i="2" s="1" a="1"/>
  <c r="L300" i="2" s="1"/>
  <c r="N18" i="6"/>
  <c r="P18" i="6"/>
  <c r="L19" i="6"/>
  <c r="L304" i="1" s="1" a="1"/>
  <c r="L304" i="1" s="1"/>
  <c r="N19" i="6"/>
  <c r="P19" i="6"/>
  <c r="L20" i="6"/>
  <c r="N20" i="6"/>
  <c r="P20" i="6"/>
  <c r="L21" i="6"/>
  <c r="N21" i="6"/>
  <c r="P21" i="6"/>
  <c r="L22" i="6"/>
  <c r="N22" i="6"/>
  <c r="P22" i="6"/>
  <c r="L23" i="6"/>
  <c r="N23" i="6"/>
  <c r="P23" i="6"/>
  <c r="L24" i="6"/>
  <c r="N24" i="6"/>
  <c r="P24" i="6"/>
  <c r="L25" i="6"/>
  <c r="L250" i="1" s="1" a="1"/>
  <c r="L250" i="1" s="1"/>
  <c r="N25" i="6"/>
  <c r="P25" i="6"/>
  <c r="L26" i="6"/>
  <c r="N26" i="6"/>
  <c r="P26" i="6"/>
  <c r="L27" i="6"/>
  <c r="L260" i="3" s="1" a="1"/>
  <c r="L260" i="3" s="1"/>
  <c r="N27" i="6"/>
  <c r="P27" i="6"/>
  <c r="L28" i="6"/>
  <c r="L263" i="2" s="1" a="1"/>
  <c r="L263" i="2" s="1"/>
  <c r="N28" i="6"/>
  <c r="P28" i="6"/>
  <c r="L29" i="6"/>
  <c r="M29" i="6"/>
  <c r="N29" i="6"/>
  <c r="P29" i="6"/>
  <c r="L30" i="6"/>
  <c r="N30" i="6"/>
  <c r="P30" i="6"/>
  <c r="L31" i="6"/>
  <c r="N31" i="6"/>
  <c r="P31" i="6"/>
  <c r="L32" i="6"/>
  <c r="N32" i="6"/>
  <c r="P32" i="6"/>
  <c r="L33" i="6"/>
  <c r="N33" i="6"/>
  <c r="P33" i="6"/>
  <c r="L34" i="6"/>
  <c r="N34" i="6"/>
  <c r="P34" i="6"/>
  <c r="L35" i="6"/>
  <c r="L65" i="2" s="1" a="1"/>
  <c r="L65" i="2" s="1"/>
  <c r="N35" i="6"/>
  <c r="P35" i="6"/>
  <c r="L36" i="6"/>
  <c r="N36" i="6"/>
  <c r="P36" i="6"/>
  <c r="L37" i="6"/>
  <c r="N37" i="6"/>
  <c r="P37" i="6"/>
  <c r="L38" i="6"/>
  <c r="N38" i="6"/>
  <c r="P38" i="6"/>
  <c r="L39" i="6"/>
  <c r="N39" i="6"/>
  <c r="P39" i="6"/>
  <c r="L40" i="6"/>
  <c r="N40" i="6"/>
  <c r="P40" i="6"/>
  <c r="L41" i="6"/>
  <c r="N41" i="6"/>
  <c r="P41" i="6"/>
  <c r="L42" i="6"/>
  <c r="N42" i="6"/>
  <c r="P42" i="6"/>
  <c r="L43" i="6"/>
  <c r="N43" i="6"/>
  <c r="P43" i="6"/>
  <c r="L44" i="6"/>
  <c r="L344" i="3" s="1" a="1"/>
  <c r="L344" i="3" s="1"/>
  <c r="N44" i="6"/>
  <c r="P44" i="6"/>
  <c r="L45" i="6"/>
  <c r="L308" i="2" s="1" a="1"/>
  <c r="L308" i="2" s="1"/>
  <c r="N45" i="6"/>
  <c r="P45" i="6"/>
  <c r="L46" i="6"/>
  <c r="L268" i="3" s="1" a="1"/>
  <c r="L268" i="3" s="1"/>
  <c r="N46" i="6"/>
  <c r="P46" i="6"/>
  <c r="L47" i="6"/>
  <c r="N47" i="6"/>
  <c r="P47" i="6"/>
  <c r="L48" i="6"/>
  <c r="N48" i="6"/>
  <c r="P48" i="6"/>
  <c r="L49" i="6"/>
  <c r="N49" i="6"/>
  <c r="P49" i="6"/>
  <c r="L50" i="6"/>
  <c r="N50" i="6"/>
  <c r="P50" i="6"/>
  <c r="L51" i="6"/>
  <c r="N51" i="6"/>
  <c r="P51" i="6"/>
  <c r="L52" i="6"/>
  <c r="L305" i="1" s="1" a="1"/>
  <c r="L305" i="1" s="1"/>
  <c r="N52" i="6"/>
  <c r="P52" i="6"/>
  <c r="L53" i="6"/>
  <c r="L233" i="2" s="1" a="1"/>
  <c r="L233" i="2" s="1"/>
  <c r="N53" i="6"/>
  <c r="P53" i="6"/>
  <c r="L54" i="6"/>
  <c r="N54" i="6"/>
  <c r="P54" i="6"/>
  <c r="L55" i="6"/>
  <c r="N55" i="6"/>
  <c r="P55" i="6"/>
  <c r="L56" i="6"/>
  <c r="N56" i="6"/>
  <c r="P56" i="6"/>
  <c r="L57" i="6"/>
  <c r="N57" i="6"/>
  <c r="P57" i="6"/>
  <c r="L58" i="6"/>
  <c r="N58" i="6"/>
  <c r="P58" i="6"/>
  <c r="L59" i="6"/>
  <c r="N59" i="6"/>
  <c r="P59" i="6"/>
  <c r="L60" i="6"/>
  <c r="L54" i="1" s="1" a="1"/>
  <c r="L54" i="1" s="1"/>
  <c r="N60" i="6"/>
  <c r="P60" i="6"/>
  <c r="L61" i="6"/>
  <c r="N61" i="6"/>
  <c r="P61" i="6"/>
  <c r="L62" i="6"/>
  <c r="N62" i="6"/>
  <c r="P62" i="6"/>
  <c r="L63" i="6"/>
  <c r="N63" i="6"/>
  <c r="P63" i="6"/>
  <c r="L64" i="6"/>
  <c r="N64" i="6"/>
  <c r="P64" i="6"/>
  <c r="L65" i="6"/>
  <c r="N65" i="6"/>
  <c r="P65" i="6"/>
  <c r="L66" i="6"/>
  <c r="L26" i="3" s="1" a="1"/>
  <c r="L26" i="3" s="1"/>
  <c r="N66" i="6"/>
  <c r="P66" i="6"/>
  <c r="L67" i="6"/>
  <c r="L53" i="3" s="1" a="1"/>
  <c r="L53" i="3" s="1"/>
  <c r="N67" i="6"/>
  <c r="P67" i="6"/>
  <c r="L68" i="6"/>
  <c r="L70" i="1" s="1" a="1"/>
  <c r="L70" i="1" s="1"/>
  <c r="N68" i="6"/>
  <c r="P68" i="6"/>
  <c r="L69" i="6"/>
  <c r="N69" i="6"/>
  <c r="P69" i="6"/>
  <c r="L70" i="6"/>
  <c r="N70" i="6"/>
  <c r="P70" i="6"/>
  <c r="L71" i="6"/>
  <c r="L61" i="2" s="1" a="1"/>
  <c r="L61" i="2" s="1"/>
  <c r="N71" i="6"/>
  <c r="P71" i="6"/>
  <c r="L72" i="6"/>
  <c r="L45" i="1" s="1" a="1"/>
  <c r="L45" i="1" s="1"/>
  <c r="N72" i="6"/>
  <c r="P72" i="6"/>
  <c r="L73" i="6"/>
  <c r="N73" i="6"/>
  <c r="P73" i="6"/>
  <c r="L74" i="6"/>
  <c r="L41" i="2" s="1" a="1"/>
  <c r="L41" i="2" s="1"/>
  <c r="N74" i="6"/>
  <c r="P74" i="6"/>
  <c r="L75" i="6"/>
  <c r="N75" i="6"/>
  <c r="P75" i="6"/>
  <c r="L76" i="6"/>
  <c r="N76" i="6"/>
  <c r="P76" i="6"/>
  <c r="L77" i="6"/>
  <c r="N77" i="6"/>
  <c r="P77" i="6"/>
  <c r="L78" i="6"/>
  <c r="L27" i="2" s="1" a="1"/>
  <c r="L27" i="2" s="1"/>
  <c r="N78" i="6"/>
  <c r="P78" i="6"/>
  <c r="L79" i="6"/>
  <c r="N79" i="6"/>
  <c r="P79" i="6"/>
  <c r="L80" i="6"/>
  <c r="L23" i="3" s="1" a="1"/>
  <c r="L23" i="3" s="1"/>
  <c r="N80" i="6"/>
  <c r="P80" i="6"/>
  <c r="L81" i="6"/>
  <c r="N81" i="6"/>
  <c r="P81" i="6"/>
  <c r="L82" i="6"/>
  <c r="L42" i="3" s="1" a="1"/>
  <c r="L42" i="3" s="1"/>
  <c r="N82" i="6"/>
  <c r="P82" i="6"/>
  <c r="L83" i="6"/>
  <c r="N83" i="6"/>
  <c r="P83" i="6"/>
  <c r="L84" i="6"/>
  <c r="N84" i="6"/>
  <c r="P84" i="6"/>
  <c r="L85" i="6"/>
  <c r="L19" i="2" s="1" a="1"/>
  <c r="L19" i="2" s="1"/>
  <c r="N85" i="6"/>
  <c r="P85" i="6"/>
  <c r="L86" i="6"/>
  <c r="N86" i="6"/>
  <c r="P86" i="6"/>
  <c r="L87" i="6"/>
  <c r="N87" i="6"/>
  <c r="P87" i="6"/>
  <c r="L88" i="6"/>
  <c r="L51" i="3" s="1" a="1"/>
  <c r="L51" i="3" s="1"/>
  <c r="N88" i="6"/>
  <c r="P88" i="6"/>
  <c r="L89" i="6"/>
  <c r="N89" i="6"/>
  <c r="P89" i="6"/>
  <c r="L90" i="6"/>
  <c r="L43" i="1" s="1" a="1"/>
  <c r="L43" i="1" s="1"/>
  <c r="N90" i="6"/>
  <c r="P90" i="6"/>
  <c r="L91" i="6"/>
  <c r="L24" i="1" s="1" a="1"/>
  <c r="L24" i="1" s="1"/>
  <c r="N91" i="6"/>
  <c r="P91" i="6"/>
  <c r="L92" i="6"/>
  <c r="L37" i="1" s="1" a="1"/>
  <c r="L37" i="1" s="1"/>
  <c r="N92" i="6"/>
  <c r="P92" i="6"/>
  <c r="L93" i="6"/>
  <c r="L21" i="2" s="1" a="1"/>
  <c r="L21" i="2" s="1"/>
  <c r="N93" i="6"/>
  <c r="P93" i="6"/>
  <c r="L94" i="6"/>
  <c r="L28" i="2" s="1" a="1"/>
  <c r="L28" i="2" s="1"/>
  <c r="N94" i="6"/>
  <c r="P94" i="6"/>
  <c r="L95" i="6"/>
  <c r="L33" i="1" s="1" a="1"/>
  <c r="L33" i="1" s="1"/>
  <c r="N95" i="6"/>
  <c r="P95" i="6"/>
  <c r="L96" i="6"/>
  <c r="N96" i="6"/>
  <c r="P96" i="6"/>
  <c r="L97" i="6"/>
  <c r="L35" i="1" s="1" a="1"/>
  <c r="L35" i="1" s="1"/>
  <c r="N97" i="6"/>
  <c r="P97" i="6"/>
  <c r="L98" i="6"/>
  <c r="L49" i="1" s="1" a="1"/>
  <c r="L49" i="1" s="1"/>
  <c r="N98" i="6"/>
  <c r="P98" i="6"/>
  <c r="L99" i="6"/>
  <c r="N99" i="6"/>
  <c r="P99" i="6"/>
  <c r="L100" i="6"/>
  <c r="L69" i="1" s="1" a="1"/>
  <c r="L69" i="1" s="1"/>
  <c r="N100" i="6"/>
  <c r="P100" i="6"/>
  <c r="L101" i="6"/>
  <c r="N101" i="6"/>
  <c r="P101" i="6"/>
  <c r="L102" i="6"/>
  <c r="N102" i="6"/>
  <c r="P102" i="6"/>
  <c r="L103" i="6"/>
  <c r="N103" i="6"/>
  <c r="P103" i="6"/>
  <c r="L104" i="6"/>
  <c r="L57" i="3" s="1" a="1"/>
  <c r="L57" i="3" s="1"/>
  <c r="N104" i="6"/>
  <c r="P104" i="6"/>
  <c r="L105" i="6"/>
  <c r="L32" i="1" s="1" a="1"/>
  <c r="L32" i="1" s="1"/>
  <c r="N105" i="6"/>
  <c r="P105" i="6"/>
  <c r="L106" i="6"/>
  <c r="N106" i="6"/>
  <c r="P106" i="6"/>
  <c r="L107" i="6"/>
  <c r="L68" i="1" s="1" a="1"/>
  <c r="N107" i="6"/>
  <c r="P107" i="6"/>
  <c r="L108" i="6"/>
  <c r="N108" i="6"/>
  <c r="P108" i="6"/>
  <c r="L109" i="6"/>
  <c r="N109" i="6"/>
  <c r="P109" i="6"/>
  <c r="L110" i="6"/>
  <c r="N110" i="6"/>
  <c r="P110" i="6"/>
  <c r="L111" i="6"/>
  <c r="N111" i="6"/>
  <c r="P111" i="6"/>
  <c r="L112" i="6"/>
  <c r="N112" i="6"/>
  <c r="P112" i="6"/>
  <c r="L113" i="6"/>
  <c r="N113" i="6"/>
  <c r="P113" i="6"/>
  <c r="L114" i="6"/>
  <c r="N114" i="6"/>
  <c r="P114" i="6"/>
  <c r="L115" i="6"/>
  <c r="N115" i="6"/>
  <c r="P115" i="6"/>
  <c r="L116" i="6"/>
  <c r="N116" i="6"/>
  <c r="P116" i="6"/>
  <c r="L117" i="6"/>
  <c r="N117" i="6"/>
  <c r="P117" i="6"/>
  <c r="L118" i="6"/>
  <c r="N118" i="6"/>
  <c r="P118" i="6"/>
  <c r="L119" i="6"/>
  <c r="N119" i="6"/>
  <c r="P119" i="6"/>
  <c r="L120" i="6"/>
  <c r="L284" i="1" s="1" a="1"/>
  <c r="L284" i="1" s="1"/>
  <c r="N120" i="6"/>
  <c r="P120" i="6"/>
  <c r="L121" i="6"/>
  <c r="N121" i="6"/>
  <c r="P121" i="6"/>
  <c r="L122" i="6"/>
  <c r="L303" i="3" s="1" a="1"/>
  <c r="L303" i="3" s="1"/>
  <c r="N122" i="6"/>
  <c r="P122" i="6"/>
  <c r="L123" i="6"/>
  <c r="N123" i="6"/>
  <c r="P123" i="6"/>
  <c r="L124" i="6"/>
  <c r="L311" i="2" s="1" a="1"/>
  <c r="L311" i="2" s="1"/>
  <c r="N124" i="6"/>
  <c r="P124" i="6"/>
  <c r="L125" i="6"/>
  <c r="N125" i="6"/>
  <c r="P125" i="6"/>
  <c r="L126" i="6"/>
  <c r="N126" i="6"/>
  <c r="P126" i="6"/>
  <c r="L127" i="6"/>
  <c r="N127" i="6"/>
  <c r="P127" i="6"/>
  <c r="L128" i="6"/>
  <c r="L331" i="3" s="1" a="1"/>
  <c r="L331" i="3" s="1"/>
  <c r="N128" i="6"/>
  <c r="P128" i="6"/>
  <c r="L129" i="6"/>
  <c r="N129" i="6"/>
  <c r="P129" i="6"/>
  <c r="L130" i="6"/>
  <c r="N130" i="6"/>
  <c r="P130" i="6"/>
  <c r="L131" i="6"/>
  <c r="L270" i="2" s="1" a="1"/>
  <c r="L270" i="2" s="1"/>
  <c r="N131" i="6"/>
  <c r="P131" i="6"/>
  <c r="L132" i="6"/>
  <c r="N132" i="6"/>
  <c r="P132" i="6"/>
  <c r="L133" i="6"/>
  <c r="L315" i="1" s="1" a="1"/>
  <c r="L315" i="1" s="1"/>
  <c r="N133" i="6"/>
  <c r="P133" i="6"/>
  <c r="L134" i="6"/>
  <c r="N134" i="6"/>
  <c r="P134" i="6"/>
  <c r="L135" i="6"/>
  <c r="L269" i="2" s="1" a="1"/>
  <c r="L269" i="2" s="1"/>
  <c r="N135" i="6"/>
  <c r="P135" i="6"/>
  <c r="L136" i="6"/>
  <c r="N136" i="6"/>
  <c r="P136" i="6"/>
  <c r="L137" i="6"/>
  <c r="L286" i="2" s="1" a="1"/>
  <c r="L286" i="2" s="1"/>
  <c r="N137" i="6"/>
  <c r="P137" i="6"/>
  <c r="L138" i="6"/>
  <c r="L292" i="3" s="1" a="1"/>
  <c r="L292" i="3" s="1"/>
  <c r="N138" i="6"/>
  <c r="P138" i="6"/>
  <c r="L139" i="6"/>
  <c r="N139" i="6"/>
  <c r="P139" i="6"/>
  <c r="L140" i="6"/>
  <c r="L287" i="3" s="1" a="1"/>
  <c r="L287" i="3" s="1"/>
  <c r="N140" i="6"/>
  <c r="P140" i="6"/>
  <c r="L141" i="6"/>
  <c r="N141" i="6"/>
  <c r="P141" i="6"/>
  <c r="L142" i="6"/>
  <c r="N142" i="6"/>
  <c r="P142" i="6"/>
  <c r="L143" i="6"/>
  <c r="L299" i="2" s="1" a="1"/>
  <c r="L299" i="2" s="1"/>
  <c r="N143" i="6"/>
  <c r="P143" i="6"/>
  <c r="L144" i="6"/>
  <c r="L302" i="3" s="1" a="1"/>
  <c r="L302" i="3" s="1"/>
  <c r="N144" i="6"/>
  <c r="P144" i="6"/>
  <c r="L145" i="6"/>
  <c r="L306" i="2" s="1" a="1"/>
  <c r="L306" i="2" s="1"/>
  <c r="N145" i="6"/>
  <c r="P145" i="6"/>
  <c r="L146" i="6"/>
  <c r="N146" i="6"/>
  <c r="P146" i="6"/>
  <c r="L147" i="6"/>
  <c r="L318" i="2" s="1" a="1"/>
  <c r="L318" i="2" s="1"/>
  <c r="N147" i="6"/>
  <c r="P147" i="6"/>
  <c r="L148" i="6"/>
  <c r="N148" i="6"/>
  <c r="P148" i="6"/>
  <c r="L149" i="6"/>
  <c r="N149" i="6"/>
  <c r="P149" i="6"/>
  <c r="L150" i="6"/>
  <c r="N150" i="6"/>
  <c r="P150" i="6"/>
  <c r="L151" i="6"/>
  <c r="N151" i="6"/>
  <c r="P151" i="6"/>
  <c r="L152" i="6"/>
  <c r="N152" i="6"/>
  <c r="P152" i="6"/>
  <c r="L153" i="6"/>
  <c r="N153" i="6"/>
  <c r="P153" i="6"/>
  <c r="L154" i="6"/>
  <c r="N154" i="6"/>
  <c r="P154" i="6"/>
  <c r="L155" i="6"/>
  <c r="N155" i="6"/>
  <c r="P155" i="6"/>
  <c r="L156" i="6"/>
  <c r="L262" i="2" s="1" a="1"/>
  <c r="L262" i="2" s="1"/>
  <c r="N156" i="6"/>
  <c r="P156" i="6"/>
  <c r="L157" i="6"/>
  <c r="N157" i="6"/>
  <c r="P157" i="6"/>
  <c r="L158" i="6"/>
  <c r="L334" i="3" s="1" a="1"/>
  <c r="L334" i="3" s="1"/>
  <c r="N158" i="6"/>
  <c r="P158" i="6"/>
  <c r="L159" i="6"/>
  <c r="N159" i="6"/>
  <c r="P159" i="6"/>
  <c r="L160" i="6"/>
  <c r="L8" i="2" s="1" a="1"/>
  <c r="L8" i="2" s="1"/>
  <c r="N160" i="6"/>
  <c r="P160" i="6"/>
  <c r="L161" i="6"/>
  <c r="L10" i="2" s="1" a="1"/>
  <c r="L10" i="2" s="1"/>
  <c r="N161" i="6"/>
  <c r="P161" i="6"/>
  <c r="L162" i="6"/>
  <c r="L12" i="3" s="1" a="1"/>
  <c r="L12" i="3" s="1"/>
  <c r="N162" i="6"/>
  <c r="P162" i="6"/>
  <c r="L163" i="6"/>
  <c r="N163" i="6"/>
  <c r="P163" i="6"/>
  <c r="L164" i="6"/>
  <c r="L14" i="3" s="1" a="1"/>
  <c r="L14" i="3" s="1"/>
  <c r="N164" i="6"/>
  <c r="P164" i="6"/>
  <c r="L165" i="6"/>
  <c r="N165" i="6"/>
  <c r="P165" i="6"/>
  <c r="L166" i="6"/>
  <c r="N166" i="6"/>
  <c r="P166" i="6"/>
  <c r="L167" i="6"/>
  <c r="N167" i="6"/>
  <c r="P167" i="6"/>
  <c r="L168" i="6"/>
  <c r="N168" i="6"/>
  <c r="P168" i="6"/>
  <c r="L169" i="6"/>
  <c r="N169" i="6"/>
  <c r="P169" i="6"/>
  <c r="L170" i="6"/>
  <c r="N170" i="6"/>
  <c r="P170" i="6"/>
  <c r="L171" i="6"/>
  <c r="N171" i="6"/>
  <c r="P171" i="6"/>
  <c r="L172" i="6"/>
  <c r="N172" i="6"/>
  <c r="P172" i="6"/>
  <c r="L173" i="6"/>
  <c r="L316" i="3" s="1" a="1"/>
  <c r="L316" i="3" s="1"/>
  <c r="N173" i="6"/>
  <c r="P173" i="6"/>
  <c r="L174" i="6"/>
  <c r="N174" i="6"/>
  <c r="P174" i="6"/>
  <c r="L175" i="6"/>
  <c r="N175" i="6"/>
  <c r="P175" i="6"/>
  <c r="L176" i="6"/>
  <c r="N176" i="6"/>
  <c r="P176" i="6"/>
  <c r="L177" i="6"/>
  <c r="N177" i="6"/>
  <c r="P177" i="6"/>
  <c r="L178" i="6"/>
  <c r="L248" i="2" s="1" a="1"/>
  <c r="L248" i="2" s="1"/>
  <c r="N178" i="6"/>
  <c r="P178" i="6"/>
  <c r="L179" i="6"/>
  <c r="N179" i="6"/>
  <c r="P179" i="6"/>
  <c r="L180" i="6"/>
  <c r="L277" i="2" s="1" a="1"/>
  <c r="L277" i="2" s="1"/>
  <c r="N180" i="6"/>
  <c r="P180" i="6"/>
  <c r="L181" i="6"/>
  <c r="L346" i="3" s="1" a="1"/>
  <c r="L346" i="3" s="1"/>
  <c r="N181" i="6"/>
  <c r="P181" i="6"/>
  <c r="L182" i="6"/>
  <c r="L330" i="3" s="1" a="1"/>
  <c r="L330" i="3" s="1"/>
  <c r="N182" i="6"/>
  <c r="P182" i="6"/>
  <c r="L183" i="6"/>
  <c r="N183" i="6"/>
  <c r="P183" i="6"/>
  <c r="L184" i="6"/>
  <c r="L289" i="3" s="1" a="1"/>
  <c r="L289" i="3" s="1"/>
  <c r="N184" i="6"/>
  <c r="P184" i="6"/>
  <c r="L185" i="6"/>
  <c r="N185" i="6"/>
  <c r="P185" i="6"/>
  <c r="L186" i="6"/>
  <c r="N186" i="6"/>
  <c r="P186" i="6"/>
  <c r="L187" i="6"/>
  <c r="L257" i="2" s="1" a="1"/>
  <c r="L257" i="2" s="1"/>
  <c r="N187" i="6"/>
  <c r="P187" i="6"/>
  <c r="L188" i="6"/>
  <c r="L5" i="3" s="1" a="1"/>
  <c r="L5" i="3" s="1"/>
  <c r="N188" i="6"/>
  <c r="P188" i="6"/>
  <c r="L189" i="6"/>
  <c r="N189" i="6"/>
  <c r="P189" i="6"/>
  <c r="L190" i="6"/>
  <c r="N190" i="6"/>
  <c r="P190" i="6"/>
  <c r="L191" i="6"/>
  <c r="L223" i="3" s="1" a="1"/>
  <c r="L223" i="3" s="1"/>
  <c r="N191" i="6"/>
  <c r="P191" i="6"/>
  <c r="L192" i="6"/>
  <c r="N192" i="6"/>
  <c r="P192" i="6"/>
  <c r="L193" i="6"/>
  <c r="N193" i="6"/>
  <c r="P193" i="6"/>
  <c r="L194" i="6"/>
  <c r="L212" i="1" s="1" a="1"/>
  <c r="L212" i="1" s="1"/>
  <c r="N194" i="6"/>
  <c r="P194" i="6"/>
  <c r="L195" i="6"/>
  <c r="L214" i="1" s="1" a="1"/>
  <c r="L214" i="1" s="1"/>
  <c r="N195" i="6"/>
  <c r="P195" i="6"/>
  <c r="L196" i="6"/>
  <c r="N196" i="6"/>
  <c r="P196" i="6"/>
  <c r="L197" i="6"/>
  <c r="N197" i="6"/>
  <c r="P197" i="6"/>
  <c r="L198" i="6"/>
  <c r="L177" i="1" s="1" a="1"/>
  <c r="L177" i="1" s="1"/>
  <c r="N198" i="6"/>
  <c r="P198" i="6"/>
  <c r="L199" i="6"/>
  <c r="N199" i="6"/>
  <c r="P199" i="6"/>
  <c r="L200" i="6"/>
  <c r="N200" i="6"/>
  <c r="P200" i="6"/>
  <c r="L201" i="6"/>
  <c r="N201" i="6"/>
  <c r="P201" i="6"/>
  <c r="L202" i="6"/>
  <c r="L121" i="3" s="1" a="1"/>
  <c r="L121" i="3" s="1"/>
  <c r="M202" i="6"/>
  <c r="N202" i="6"/>
  <c r="P202" i="6"/>
  <c r="L203" i="6"/>
  <c r="N203" i="6"/>
  <c r="P203" i="6"/>
  <c r="L204" i="6"/>
  <c r="L228" i="3" s="1" a="1"/>
  <c r="L228" i="3" s="1"/>
  <c r="N204" i="6"/>
  <c r="P204" i="6"/>
  <c r="L205" i="6"/>
  <c r="L218" i="3" s="1" a="1"/>
  <c r="L218" i="3" s="1"/>
  <c r="N205" i="6"/>
  <c r="P205" i="6"/>
  <c r="L206" i="6"/>
  <c r="N206" i="6"/>
  <c r="P206" i="6"/>
  <c r="L207" i="6"/>
  <c r="N207" i="6"/>
  <c r="P207" i="6"/>
  <c r="L208" i="6"/>
  <c r="N208" i="6"/>
  <c r="P208" i="6"/>
  <c r="L209" i="6"/>
  <c r="N209" i="6"/>
  <c r="P209" i="6"/>
  <c r="L210" i="6"/>
  <c r="N210" i="6"/>
  <c r="P210" i="6"/>
  <c r="L211" i="6"/>
  <c r="N211" i="6"/>
  <c r="P211" i="6"/>
  <c r="L212" i="6"/>
  <c r="N212" i="6"/>
  <c r="P212" i="6"/>
  <c r="L213" i="6"/>
  <c r="L115" i="3" s="1" a="1"/>
  <c r="L115" i="3" s="1"/>
  <c r="N213" i="6"/>
  <c r="P213" i="6"/>
  <c r="L214" i="6"/>
  <c r="N214" i="6"/>
  <c r="P214" i="6"/>
  <c r="L215" i="6"/>
  <c r="N215" i="6"/>
  <c r="P215" i="6"/>
  <c r="L216" i="6"/>
  <c r="N216" i="6"/>
  <c r="P216" i="6"/>
  <c r="L217" i="6"/>
  <c r="N217" i="6"/>
  <c r="P217" i="6"/>
  <c r="L218" i="6"/>
  <c r="N218" i="6"/>
  <c r="P218" i="6"/>
  <c r="L219" i="6"/>
  <c r="L83" i="3" s="1" a="1"/>
  <c r="L83" i="3" s="1"/>
  <c r="N219" i="6"/>
  <c r="P219" i="6"/>
  <c r="L220" i="6"/>
  <c r="N220" i="6"/>
  <c r="P220" i="6"/>
  <c r="L221" i="6"/>
  <c r="N221" i="6"/>
  <c r="P221" i="6"/>
  <c r="L222" i="6"/>
  <c r="N222" i="6"/>
  <c r="P222" i="6"/>
  <c r="L223" i="6"/>
  <c r="N223" i="6"/>
  <c r="P223" i="6"/>
  <c r="L224" i="6"/>
  <c r="N224" i="6"/>
  <c r="P224" i="6"/>
  <c r="L225" i="6"/>
  <c r="N225" i="6"/>
  <c r="P225" i="6"/>
  <c r="L226" i="6"/>
  <c r="L176" i="1" s="1" a="1"/>
  <c r="L176" i="1" s="1"/>
  <c r="N226" i="6"/>
  <c r="P226" i="6"/>
  <c r="L227" i="6"/>
  <c r="N227" i="6"/>
  <c r="P227" i="6"/>
  <c r="L228" i="6"/>
  <c r="N228" i="6"/>
  <c r="P228" i="6"/>
  <c r="L229" i="6"/>
  <c r="N229" i="6"/>
  <c r="P229" i="6"/>
  <c r="L230" i="6"/>
  <c r="N230" i="6"/>
  <c r="P230" i="6"/>
  <c r="L231" i="6"/>
  <c r="N231" i="6"/>
  <c r="P231" i="6"/>
  <c r="L232" i="6"/>
  <c r="N232" i="6"/>
  <c r="P232" i="6"/>
  <c r="L233" i="6"/>
  <c r="L79" i="1" s="1" a="1"/>
  <c r="L79" i="1" s="1"/>
  <c r="N233" i="6"/>
  <c r="P233" i="6"/>
  <c r="L234" i="6"/>
  <c r="N234" i="6"/>
  <c r="P234" i="6"/>
  <c r="L235" i="6"/>
  <c r="N235" i="6"/>
  <c r="P235" i="6"/>
  <c r="L236" i="6"/>
  <c r="L74" i="2" s="1" a="1"/>
  <c r="L74" i="2" s="1"/>
  <c r="N236" i="6"/>
  <c r="P236" i="6"/>
  <c r="L237" i="6"/>
  <c r="N237" i="6"/>
  <c r="P237" i="6"/>
  <c r="L238" i="6"/>
  <c r="L90" i="1" s="1" a="1"/>
  <c r="L90" i="1" s="1"/>
  <c r="N238" i="6"/>
  <c r="P238" i="6"/>
  <c r="L239" i="6"/>
  <c r="N239" i="6"/>
  <c r="P239" i="6"/>
  <c r="L240" i="6"/>
  <c r="N240" i="6"/>
  <c r="P240" i="6"/>
  <c r="L241" i="6"/>
  <c r="N241" i="6"/>
  <c r="P241" i="6"/>
  <c r="L242" i="6"/>
  <c r="N242" i="6"/>
  <c r="P242" i="6"/>
  <c r="L243" i="6"/>
  <c r="N243" i="6"/>
  <c r="P243" i="6"/>
  <c r="L244" i="6"/>
  <c r="N244" i="6"/>
  <c r="P244" i="6"/>
  <c r="L245" i="6"/>
  <c r="N245" i="6"/>
  <c r="P245" i="6"/>
  <c r="L246" i="6"/>
  <c r="N246" i="6"/>
  <c r="P246" i="6"/>
  <c r="L247" i="6"/>
  <c r="L108" i="2" s="1" a="1"/>
  <c r="L108" i="2" s="1"/>
  <c r="N247" i="6"/>
  <c r="P247" i="6"/>
  <c r="L248" i="6"/>
  <c r="L174" i="3" s="1" a="1"/>
  <c r="L174" i="3" s="1"/>
  <c r="N248" i="6"/>
  <c r="P248" i="6"/>
  <c r="L249" i="6"/>
  <c r="N249" i="6"/>
  <c r="P249" i="6"/>
  <c r="L250" i="6"/>
  <c r="N250" i="6"/>
  <c r="P250" i="6"/>
  <c r="L251" i="6"/>
  <c r="N251" i="6"/>
  <c r="P251" i="6"/>
  <c r="L252" i="6"/>
  <c r="N252" i="6"/>
  <c r="P252" i="6"/>
  <c r="L253" i="6"/>
  <c r="L139" i="3" s="1" a="1"/>
  <c r="L139" i="3" s="1"/>
  <c r="N253" i="6"/>
  <c r="P253" i="6"/>
  <c r="L254" i="6"/>
  <c r="N254" i="6"/>
  <c r="P254" i="6"/>
  <c r="L255" i="6"/>
  <c r="L131" i="1" s="1" a="1"/>
  <c r="L131" i="1" s="1"/>
  <c r="N255" i="6"/>
  <c r="P255" i="6"/>
  <c r="L256" i="6"/>
  <c r="N256" i="6"/>
  <c r="P256" i="6"/>
  <c r="L257" i="6"/>
  <c r="N257" i="6"/>
  <c r="P257" i="6"/>
  <c r="L258" i="6"/>
  <c r="N258" i="6"/>
  <c r="P258" i="6"/>
  <c r="L259" i="6"/>
  <c r="N259" i="6"/>
  <c r="P259" i="6"/>
  <c r="L260" i="6"/>
  <c r="M260" i="6"/>
  <c r="N260" i="6"/>
  <c r="P260" i="6"/>
  <c r="L261" i="6"/>
  <c r="N261" i="6"/>
  <c r="P261" i="6"/>
  <c r="L262" i="6"/>
  <c r="N262" i="6"/>
  <c r="P262" i="6"/>
  <c r="L263" i="6"/>
  <c r="N263" i="6"/>
  <c r="P263" i="6"/>
  <c r="L264" i="6"/>
  <c r="N264" i="6"/>
  <c r="P264" i="6"/>
  <c r="L265" i="6"/>
  <c r="N265" i="6"/>
  <c r="P265" i="6"/>
  <c r="L266" i="6"/>
  <c r="N266" i="6"/>
  <c r="P266" i="6"/>
  <c r="L267" i="6"/>
  <c r="N267" i="6"/>
  <c r="P267" i="6"/>
  <c r="L268" i="6"/>
  <c r="L146" i="3" s="1" a="1"/>
  <c r="L146" i="3" s="1"/>
  <c r="N268" i="6"/>
  <c r="P268" i="6"/>
  <c r="L269" i="6"/>
  <c r="N269" i="6"/>
  <c r="P269" i="6"/>
  <c r="L270" i="6"/>
  <c r="L154" i="3" s="1" a="1"/>
  <c r="L154" i="3" s="1"/>
  <c r="N270" i="6"/>
  <c r="P270" i="6"/>
  <c r="L271" i="6"/>
  <c r="N271" i="6"/>
  <c r="P271" i="6"/>
  <c r="L272" i="6"/>
  <c r="N272" i="6"/>
  <c r="P272" i="6"/>
  <c r="L273" i="6"/>
  <c r="N273" i="6"/>
  <c r="P273" i="6"/>
  <c r="L274" i="6"/>
  <c r="N274" i="6"/>
  <c r="P274" i="6"/>
  <c r="L275" i="6"/>
  <c r="N275" i="6"/>
  <c r="P275" i="6"/>
  <c r="L276" i="6"/>
  <c r="N276" i="6"/>
  <c r="P276" i="6"/>
  <c r="L277" i="6"/>
  <c r="N277" i="6"/>
  <c r="P277" i="6"/>
  <c r="L278" i="6"/>
  <c r="N278" i="6"/>
  <c r="P278" i="6"/>
  <c r="L279" i="6"/>
  <c r="N279" i="6"/>
  <c r="P279" i="6"/>
  <c r="L280" i="6"/>
  <c r="L393" i="2" s="1" a="1"/>
  <c r="L393" i="2" s="1"/>
  <c r="N280" i="6"/>
  <c r="P280" i="6"/>
  <c r="L281" i="6"/>
  <c r="L400" i="2" s="1" a="1"/>
  <c r="L400" i="2" s="1"/>
  <c r="N281" i="6"/>
  <c r="P281" i="6"/>
  <c r="L282" i="6"/>
  <c r="N282" i="6"/>
  <c r="P282" i="6"/>
  <c r="L283" i="6"/>
  <c r="N283" i="6"/>
  <c r="P283" i="6"/>
  <c r="L284" i="6"/>
  <c r="N284" i="6"/>
  <c r="P284" i="6"/>
  <c r="L285" i="6"/>
  <c r="N285" i="6"/>
  <c r="P285" i="6"/>
  <c r="L286" i="6"/>
  <c r="L392" i="3" s="1" a="1"/>
  <c r="L392" i="3" s="1"/>
  <c r="N286" i="6"/>
  <c r="P286" i="6"/>
  <c r="L287" i="6"/>
  <c r="N287" i="6"/>
  <c r="P287" i="6"/>
  <c r="L288" i="6"/>
  <c r="L406" i="3" s="1" a="1"/>
  <c r="L406" i="3" s="1"/>
  <c r="N288" i="6"/>
  <c r="P288" i="6"/>
  <c r="L289" i="6"/>
  <c r="N289" i="6"/>
  <c r="P289" i="6"/>
  <c r="L290" i="6"/>
  <c r="N290" i="6"/>
  <c r="P290" i="6"/>
  <c r="L291" i="6"/>
  <c r="N291" i="6"/>
  <c r="P291" i="6"/>
  <c r="L292" i="6"/>
  <c r="M292" i="6"/>
  <c r="N292" i="6"/>
  <c r="P292" i="6"/>
  <c r="L293" i="6"/>
  <c r="L353" i="1" s="1" a="1"/>
  <c r="L353" i="1" s="1"/>
  <c r="N293" i="6"/>
  <c r="P293" i="6"/>
  <c r="L294" i="6"/>
  <c r="N294" i="6"/>
  <c r="P294" i="6"/>
  <c r="L295" i="6"/>
  <c r="N295" i="6"/>
  <c r="P295" i="6"/>
  <c r="L296" i="6"/>
  <c r="N296" i="6"/>
  <c r="P296" i="6"/>
  <c r="L297" i="6"/>
  <c r="N297" i="6"/>
  <c r="P297" i="6"/>
  <c r="L298" i="6"/>
  <c r="L149" i="3" s="1" a="1"/>
  <c r="L149" i="3" s="1"/>
  <c r="N298" i="6"/>
  <c r="P298" i="6"/>
  <c r="L299" i="6"/>
  <c r="N299" i="6"/>
  <c r="P299" i="6"/>
  <c r="L300" i="6"/>
  <c r="N300" i="6"/>
  <c r="P300" i="6"/>
  <c r="L301" i="6"/>
  <c r="N301" i="6"/>
  <c r="P301" i="6"/>
  <c r="L302" i="6"/>
  <c r="N302" i="6"/>
  <c r="P302" i="6"/>
  <c r="L303" i="6"/>
  <c r="N303" i="6"/>
  <c r="P303" i="6"/>
  <c r="L304" i="6"/>
  <c r="N304" i="6"/>
  <c r="P304" i="6"/>
  <c r="L305" i="6"/>
  <c r="N305" i="6"/>
  <c r="P305" i="6"/>
  <c r="L306" i="6"/>
  <c r="L203" i="3" s="1" a="1"/>
  <c r="L203" i="3" s="1"/>
  <c r="N306" i="6"/>
  <c r="P306" i="6"/>
  <c r="L307" i="6"/>
  <c r="L136" i="3" s="1" a="1"/>
  <c r="L136" i="3" s="1"/>
  <c r="N307" i="6"/>
  <c r="P307" i="6"/>
  <c r="L308" i="6"/>
  <c r="N308" i="6"/>
  <c r="P308" i="6"/>
  <c r="L309" i="6"/>
  <c r="N309" i="6"/>
  <c r="P309" i="6"/>
  <c r="L310" i="6"/>
  <c r="N310" i="6"/>
  <c r="P310" i="6"/>
  <c r="L311" i="6"/>
  <c r="L137" i="1" s="1" a="1"/>
  <c r="L137" i="1" s="1"/>
  <c r="N311" i="6"/>
  <c r="P311" i="6"/>
  <c r="L312" i="6"/>
  <c r="N312" i="6"/>
  <c r="P312" i="6"/>
  <c r="L313" i="6"/>
  <c r="N313" i="6"/>
  <c r="P313" i="6"/>
  <c r="L314" i="6"/>
  <c r="N314" i="6"/>
  <c r="P314" i="6"/>
  <c r="L315" i="6"/>
  <c r="N315" i="6"/>
  <c r="P315" i="6"/>
  <c r="L316" i="6"/>
  <c r="N316" i="6"/>
  <c r="P316" i="6"/>
  <c r="L317" i="6"/>
  <c r="N317" i="6"/>
  <c r="P317" i="6"/>
  <c r="L318" i="6"/>
  <c r="N318" i="6"/>
  <c r="P318" i="6"/>
  <c r="L319" i="6"/>
  <c r="N319" i="6"/>
  <c r="P319" i="6"/>
  <c r="L320" i="6"/>
  <c r="N320" i="6"/>
  <c r="P320" i="6"/>
  <c r="L321" i="6"/>
  <c r="N321" i="6"/>
  <c r="P321" i="6"/>
  <c r="L322" i="6"/>
  <c r="N322" i="6"/>
  <c r="P322" i="6"/>
  <c r="L323" i="6"/>
  <c r="N323" i="6"/>
  <c r="P323" i="6"/>
  <c r="L324" i="6"/>
  <c r="N324" i="6"/>
  <c r="P324" i="6"/>
  <c r="L325" i="6"/>
  <c r="N325" i="6"/>
  <c r="P325" i="6"/>
  <c r="L326" i="6"/>
  <c r="N326" i="6"/>
  <c r="P326" i="6"/>
  <c r="L327" i="6"/>
  <c r="N327" i="6"/>
  <c r="P327" i="6"/>
  <c r="L328" i="6"/>
  <c r="N328" i="6"/>
  <c r="P328" i="6"/>
  <c r="L329" i="6"/>
  <c r="L428" i="3" s="1" a="1"/>
  <c r="L428" i="3" s="1"/>
  <c r="N329" i="6"/>
  <c r="P329" i="6"/>
  <c r="L330" i="6"/>
  <c r="N330" i="6"/>
  <c r="P330" i="6"/>
  <c r="L331" i="6"/>
  <c r="L373" i="1" s="1" a="1"/>
  <c r="L373" i="1" s="1"/>
  <c r="N331" i="6"/>
  <c r="P331" i="6"/>
  <c r="L332" i="6"/>
  <c r="L403" i="2" s="1" a="1"/>
  <c r="L403" i="2" s="1"/>
  <c r="N332" i="6"/>
  <c r="P332" i="6"/>
  <c r="L333" i="6"/>
  <c r="N333" i="6"/>
  <c r="P333" i="6"/>
  <c r="L334" i="6"/>
  <c r="N334" i="6"/>
  <c r="P334" i="6"/>
  <c r="L335" i="6"/>
  <c r="N335" i="6"/>
  <c r="P335" i="6"/>
  <c r="L336" i="6"/>
  <c r="N336" i="6"/>
  <c r="P336" i="6"/>
  <c r="L337" i="6"/>
  <c r="N337" i="6"/>
  <c r="P337" i="6"/>
  <c r="L338" i="6"/>
  <c r="N338" i="6"/>
  <c r="P338" i="6"/>
  <c r="L339" i="6"/>
  <c r="N339" i="6"/>
  <c r="P339" i="6"/>
  <c r="L340" i="6"/>
  <c r="N340" i="6"/>
  <c r="P340" i="6"/>
  <c r="L341" i="6"/>
  <c r="L358" i="2" s="1" a="1"/>
  <c r="L358" i="2" s="1"/>
  <c r="N341" i="6"/>
  <c r="P341" i="6"/>
  <c r="L342" i="6"/>
  <c r="L357" i="2" s="1" a="1"/>
  <c r="L357" i="2" s="1"/>
  <c r="N342" i="6"/>
  <c r="P342" i="6"/>
  <c r="L343" i="6"/>
  <c r="N343" i="6"/>
  <c r="P343" i="6"/>
  <c r="L344" i="6"/>
  <c r="N344" i="6"/>
  <c r="P344" i="6"/>
  <c r="L345" i="6"/>
  <c r="N345" i="6"/>
  <c r="P345" i="6"/>
  <c r="L346" i="6"/>
  <c r="L377" i="3" s="1" a="1"/>
  <c r="L377" i="3" s="1"/>
  <c r="N346" i="6"/>
  <c r="P346" i="6"/>
  <c r="L347" i="6"/>
  <c r="N347" i="6"/>
  <c r="P347" i="6"/>
  <c r="L348" i="6"/>
  <c r="N348" i="6"/>
  <c r="P348" i="6"/>
  <c r="L349" i="6"/>
  <c r="N349" i="6"/>
  <c r="P349" i="6"/>
  <c r="L350" i="6"/>
  <c r="M350" i="6"/>
  <c r="N350" i="6"/>
  <c r="P350" i="6"/>
  <c r="L351" i="6"/>
  <c r="N351" i="6"/>
  <c r="P351" i="6"/>
  <c r="L352" i="6"/>
  <c r="L97" i="1" s="1" a="1"/>
  <c r="L97" i="1" s="1"/>
  <c r="N352" i="6"/>
  <c r="P352" i="6"/>
  <c r="L353" i="6"/>
  <c r="L129" i="1" s="1" a="1"/>
  <c r="L129" i="1" s="1"/>
  <c r="N353" i="6"/>
  <c r="P353" i="6"/>
  <c r="L354" i="6"/>
  <c r="N354" i="6"/>
  <c r="P354" i="6"/>
  <c r="L355" i="6"/>
  <c r="N355" i="6"/>
  <c r="P355" i="6"/>
  <c r="L356" i="6"/>
  <c r="L180" i="3" s="1" a="1"/>
  <c r="L180" i="3" s="1"/>
  <c r="N356" i="6"/>
  <c r="P356" i="6"/>
  <c r="L357" i="6"/>
  <c r="N357" i="6"/>
  <c r="P357" i="6"/>
  <c r="L358" i="6"/>
  <c r="N358" i="6"/>
  <c r="P358" i="6"/>
  <c r="L359" i="6"/>
  <c r="N359" i="6"/>
  <c r="P359" i="6"/>
  <c r="L360" i="6"/>
  <c r="L167" i="3" s="1" a="1"/>
  <c r="L167" i="3" s="1"/>
  <c r="N360" i="6"/>
  <c r="P360" i="6"/>
  <c r="L361" i="6"/>
  <c r="N361" i="6"/>
  <c r="P361" i="6"/>
  <c r="L362" i="6"/>
  <c r="N362" i="6"/>
  <c r="P362" i="6"/>
  <c r="L363" i="6"/>
  <c r="N363" i="6"/>
  <c r="P363" i="6"/>
  <c r="L364" i="6"/>
  <c r="N364" i="6"/>
  <c r="P364" i="6"/>
  <c r="L365" i="6"/>
  <c r="N365" i="6"/>
  <c r="P365" i="6"/>
  <c r="L366" i="6"/>
  <c r="L179" i="2" s="1" a="1"/>
  <c r="L179" i="2" s="1"/>
  <c r="N366" i="6"/>
  <c r="P366" i="6"/>
  <c r="L367" i="6"/>
  <c r="N367" i="6"/>
  <c r="P367" i="6"/>
  <c r="L368" i="6"/>
  <c r="N368" i="6"/>
  <c r="P368" i="6"/>
  <c r="L369" i="6"/>
  <c r="N369" i="6"/>
  <c r="P369" i="6"/>
  <c r="L370" i="6"/>
  <c r="N370" i="6"/>
  <c r="P370" i="6"/>
  <c r="L371" i="6"/>
  <c r="N371" i="6"/>
  <c r="P371" i="6"/>
  <c r="L372" i="6"/>
  <c r="L219" i="3" s="1" a="1"/>
  <c r="L219" i="3" s="1"/>
  <c r="N372" i="6"/>
  <c r="P372" i="6"/>
  <c r="L373" i="6"/>
  <c r="N373" i="6"/>
  <c r="P373" i="6"/>
  <c r="L374" i="6"/>
  <c r="L125" i="1" s="1" a="1"/>
  <c r="L125" i="1" s="1"/>
  <c r="N374" i="6"/>
  <c r="P374" i="6"/>
  <c r="L375" i="6"/>
  <c r="N375" i="6"/>
  <c r="P375" i="6"/>
  <c r="L376" i="6"/>
  <c r="N376" i="6"/>
  <c r="P376" i="6"/>
  <c r="L377" i="6"/>
  <c r="N377" i="6"/>
  <c r="P377" i="6"/>
  <c r="L378" i="6"/>
  <c r="N378" i="6"/>
  <c r="P378" i="6"/>
  <c r="L379" i="6"/>
  <c r="L188" i="3" s="1" a="1"/>
  <c r="L188" i="3" s="1"/>
  <c r="N379" i="6"/>
  <c r="P379" i="6"/>
  <c r="L380" i="6"/>
  <c r="L187" i="3" s="1" a="1"/>
  <c r="L187" i="3" s="1"/>
  <c r="N380" i="6"/>
  <c r="P380" i="6"/>
  <c r="L381" i="6"/>
  <c r="N381" i="6"/>
  <c r="P381" i="6"/>
  <c r="L382" i="6"/>
  <c r="L160" i="2" s="1" a="1"/>
  <c r="L160" i="2" s="1"/>
  <c r="N382" i="6"/>
  <c r="P382" i="6"/>
  <c r="L383" i="6"/>
  <c r="L116" i="1" s="1" a="1"/>
  <c r="L116" i="1" s="1"/>
  <c r="N383" i="6"/>
  <c r="P383" i="6"/>
  <c r="L384" i="6"/>
  <c r="N384" i="6"/>
  <c r="P384" i="6"/>
  <c r="L385" i="6"/>
  <c r="L413" i="3" s="1" a="1"/>
  <c r="L413" i="3" s="1"/>
  <c r="N385" i="6"/>
  <c r="P385" i="6"/>
  <c r="L386" i="6"/>
  <c r="N386" i="6"/>
  <c r="P386" i="6"/>
  <c r="L387" i="6"/>
  <c r="N387" i="6"/>
  <c r="P387" i="6"/>
  <c r="L388" i="6"/>
  <c r="N388" i="6"/>
  <c r="P388" i="6"/>
  <c r="L389" i="6"/>
  <c r="L382" i="2" s="1" a="1"/>
  <c r="L382" i="2" s="1"/>
  <c r="N389" i="6"/>
  <c r="P389" i="6"/>
  <c r="L390" i="6"/>
  <c r="N390" i="6"/>
  <c r="P390" i="6"/>
  <c r="L391" i="6"/>
  <c r="L374" i="3" s="1" a="1"/>
  <c r="L374" i="3" s="1"/>
  <c r="N391" i="6"/>
  <c r="P391" i="6"/>
  <c r="L392" i="6"/>
  <c r="N392" i="6"/>
  <c r="P392" i="6"/>
  <c r="L393" i="6"/>
  <c r="N393" i="6"/>
  <c r="P393" i="6"/>
  <c r="L394" i="6"/>
  <c r="N394" i="6"/>
  <c r="P394" i="6"/>
  <c r="L395" i="6"/>
  <c r="N395" i="6"/>
  <c r="P395" i="6"/>
  <c r="L396" i="6"/>
  <c r="N396" i="6"/>
  <c r="P396" i="6"/>
  <c r="L397" i="6"/>
  <c r="N397" i="6"/>
  <c r="P397" i="6"/>
  <c r="L398" i="6"/>
  <c r="N398" i="6"/>
  <c r="P398" i="6"/>
  <c r="L399" i="6"/>
  <c r="L386" i="2" s="1" a="1"/>
  <c r="L386" i="2" s="1"/>
  <c r="N399" i="6"/>
  <c r="P399" i="6"/>
  <c r="L400" i="6"/>
  <c r="L385" i="3" s="1" a="1"/>
  <c r="L385" i="3" s="1"/>
  <c r="N400" i="6"/>
  <c r="P400" i="6"/>
  <c r="L401" i="6"/>
  <c r="N401" i="6"/>
  <c r="P401" i="6"/>
  <c r="L402" i="6"/>
  <c r="N402" i="6"/>
  <c r="P402" i="6"/>
  <c r="L403" i="6"/>
  <c r="N403" i="6"/>
  <c r="P403" i="6"/>
  <c r="L404" i="6"/>
  <c r="N404" i="6"/>
  <c r="P404" i="6"/>
  <c r="L405" i="6"/>
  <c r="L140" i="1" s="1" a="1"/>
  <c r="L140" i="1" s="1"/>
  <c r="N405" i="6"/>
  <c r="P405" i="6"/>
  <c r="L406" i="6"/>
  <c r="N406" i="6"/>
  <c r="P406" i="6"/>
  <c r="L407" i="6"/>
  <c r="N407" i="6"/>
  <c r="P407" i="6"/>
  <c r="L408" i="6"/>
  <c r="N408" i="6"/>
  <c r="P408" i="6"/>
  <c r="L409" i="6"/>
  <c r="N409" i="6"/>
  <c r="P409" i="6"/>
  <c r="L410" i="6"/>
  <c r="N410" i="6"/>
  <c r="P410" i="6"/>
  <c r="L411" i="6"/>
  <c r="N411" i="6"/>
  <c r="P411" i="6"/>
  <c r="L412" i="6"/>
  <c r="N412" i="6"/>
  <c r="P412" i="6"/>
  <c r="L413" i="6"/>
  <c r="N413" i="6"/>
  <c r="P413" i="6"/>
  <c r="L414" i="6"/>
  <c r="L82" i="3" s="1" a="1"/>
  <c r="L82" i="3" s="1"/>
  <c r="N414" i="6"/>
  <c r="P414" i="6"/>
  <c r="L415" i="6"/>
  <c r="N415" i="6"/>
  <c r="P415" i="6"/>
  <c r="L416" i="6"/>
  <c r="N416" i="6"/>
  <c r="P416" i="6"/>
  <c r="L417" i="6"/>
  <c r="N417" i="6"/>
  <c r="P417" i="6"/>
  <c r="L418" i="6"/>
  <c r="N418" i="6"/>
  <c r="P418" i="6"/>
  <c r="L226" i="3" a="1"/>
  <c r="L226" i="3" s="1"/>
  <c r="P419" i="6"/>
  <c r="L420" i="6"/>
  <c r="N420" i="6"/>
  <c r="L421" i="6"/>
  <c r="N421" i="6"/>
  <c r="P421" i="6"/>
  <c r="L422" i="6"/>
  <c r="N422" i="6"/>
  <c r="P422" i="6"/>
  <c r="L423" i="6"/>
  <c r="N423" i="6"/>
  <c r="P423" i="6"/>
  <c r="L424" i="6"/>
  <c r="L408" i="2" s="1" a="1"/>
  <c r="L408" i="2" s="1"/>
  <c r="N424" i="6"/>
  <c r="P424" i="6"/>
  <c r="L425" i="6"/>
  <c r="N425" i="6"/>
  <c r="P425" i="6"/>
  <c r="R2" i="6"/>
  <c r="P2" i="6"/>
  <c r="N2" i="6"/>
  <c r="M425" i="6"/>
  <c r="M405" i="6"/>
  <c r="M385" i="6"/>
  <c r="M366" i="6"/>
  <c r="M346" i="6"/>
  <c r="M345" i="6"/>
  <c r="M339" i="6"/>
  <c r="M326" i="6"/>
  <c r="M325" i="6"/>
  <c r="M305" i="6"/>
  <c r="M285" i="6"/>
  <c r="M266" i="6"/>
  <c r="M246" i="6"/>
  <c r="M245" i="6"/>
  <c r="M239" i="6"/>
  <c r="M226" i="6"/>
  <c r="M225" i="6"/>
  <c r="M219" i="6"/>
  <c r="M205" i="6"/>
  <c r="M185" i="6"/>
  <c r="M166" i="6"/>
  <c r="M160" i="6"/>
  <c r="M146" i="6"/>
  <c r="M145" i="6"/>
  <c r="M139" i="6"/>
  <c r="M126" i="6"/>
  <c r="M125" i="6"/>
  <c r="M105" i="6"/>
  <c r="M85" i="6"/>
  <c r="M66" i="6"/>
  <c r="M59" i="6"/>
  <c r="M46" i="6"/>
  <c r="M45" i="6"/>
  <c r="M39" i="6"/>
  <c r="M26" i="6"/>
  <c r="M25" i="6"/>
  <c r="M19" i="6"/>
  <c r="M102" i="6"/>
  <c r="M5" i="6"/>
  <c r="K426" i="6"/>
  <c r="I426" i="6"/>
  <c r="H426" i="6"/>
  <c r="B426" i="6"/>
  <c r="E431" i="2"/>
  <c r="A11" i="4" l="1"/>
  <c r="L355" i="3" a="1"/>
  <c r="L355" i="3" s="1"/>
  <c r="L355" i="2" a="1"/>
  <c r="L355" i="2" s="1"/>
  <c r="L355" i="1" a="1"/>
  <c r="L355" i="1" s="1"/>
  <c r="L376" i="2" a="1"/>
  <c r="L376" i="2" s="1"/>
  <c r="L376" i="3" a="1"/>
  <c r="L376" i="3" s="1"/>
  <c r="L376" i="1" a="1"/>
  <c r="L376" i="1" s="1"/>
  <c r="L113" i="3" a="1"/>
  <c r="L113" i="3" s="1"/>
  <c r="L113" i="2" a="1"/>
  <c r="L113" i="2" s="1"/>
  <c r="L113" i="1" a="1"/>
  <c r="L113" i="1" s="1"/>
  <c r="L324" i="3" a="1"/>
  <c r="L324" i="3" s="1"/>
  <c r="L324" i="2" a="1"/>
  <c r="L324" i="2" s="1"/>
  <c r="L324" i="1" a="1"/>
  <c r="L324" i="1" s="1"/>
  <c r="L345" i="3" a="1"/>
  <c r="L345" i="3" s="1"/>
  <c r="L345" i="1" a="1"/>
  <c r="L345" i="1" s="1"/>
  <c r="L20" i="3" a="1"/>
  <c r="L20" i="3" s="1"/>
  <c r="L20" i="1" a="1"/>
  <c r="L20" i="1" s="1"/>
  <c r="L20" i="2" a="1"/>
  <c r="L20" i="2" s="1"/>
  <c r="L292" i="2" a="1"/>
  <c r="L292" i="2" s="1"/>
  <c r="L334" i="1" a="1"/>
  <c r="L334" i="1" s="1"/>
  <c r="L138" i="2" a="1"/>
  <c r="L138" i="2" s="1"/>
  <c r="L138" i="3" a="1"/>
  <c r="L138" i="3" s="1"/>
  <c r="L426" i="3" a="1"/>
  <c r="L426" i="3" s="1"/>
  <c r="L426" i="2" a="1"/>
  <c r="L426" i="2" s="1"/>
  <c r="L426" i="1" a="1"/>
  <c r="L426" i="1" s="1"/>
  <c r="L172" i="3" a="1"/>
  <c r="L172" i="3" s="1"/>
  <c r="L172" i="1" a="1"/>
  <c r="L172" i="1" s="1"/>
  <c r="L152" i="3" a="1"/>
  <c r="L152" i="3" s="1"/>
  <c r="L152" i="1" a="1"/>
  <c r="L152" i="1" s="1"/>
  <c r="L380" i="3" a="1"/>
  <c r="L380" i="3" s="1"/>
  <c r="L380" i="1" a="1"/>
  <c r="L380" i="1" s="1"/>
  <c r="L380" i="2" a="1"/>
  <c r="L380" i="2" s="1"/>
  <c r="L415" i="3" a="1"/>
  <c r="L415" i="3" s="1"/>
  <c r="L415" i="2" a="1"/>
  <c r="L415" i="2" s="1"/>
  <c r="L415" i="1" a="1"/>
  <c r="L415" i="1" s="1"/>
  <c r="L178" i="3" a="1"/>
  <c r="L178" i="3" s="1"/>
  <c r="L178" i="2" a="1"/>
  <c r="L178" i="2" s="1"/>
  <c r="L178" i="1" a="1"/>
  <c r="L178" i="1" s="1"/>
  <c r="L356" i="3" a="1"/>
  <c r="L356" i="3" s="1"/>
  <c r="L356" i="2" a="1"/>
  <c r="L356" i="2" s="1"/>
  <c r="L89" i="3" a="1"/>
  <c r="L89" i="3" s="1"/>
  <c r="L89" i="1" a="1"/>
  <c r="L89" i="1" s="1"/>
  <c r="L89" i="2" a="1"/>
  <c r="L89" i="2" s="1"/>
  <c r="L194" i="2" a="1"/>
  <c r="L194" i="2" s="1"/>
  <c r="L194" i="1" a="1"/>
  <c r="L194" i="1" s="1"/>
  <c r="L194" i="3" a="1"/>
  <c r="L194" i="3" s="1"/>
  <c r="L86" i="1" a="1"/>
  <c r="L86" i="1" s="1"/>
  <c r="L86" i="2" a="1"/>
  <c r="L86" i="2" s="1"/>
  <c r="L337" i="3" a="1"/>
  <c r="L337" i="3" s="1"/>
  <c r="L337" i="1" a="1"/>
  <c r="L337" i="1" s="1"/>
  <c r="L48" i="2" a="1"/>
  <c r="L48" i="2" s="1"/>
  <c r="L48" i="1" a="1"/>
  <c r="L48" i="1" s="1"/>
  <c r="L234" i="2" a="1"/>
  <c r="L234" i="2" s="1"/>
  <c r="L234" i="3" a="1"/>
  <c r="L234" i="3" s="1"/>
  <c r="L234" i="1" a="1"/>
  <c r="L234" i="1" s="1"/>
  <c r="L275" i="3" a="1"/>
  <c r="L275" i="3" s="1"/>
  <c r="L275" i="2" a="1"/>
  <c r="L275" i="2" s="1"/>
  <c r="L71" i="3" a="1"/>
  <c r="L71" i="3" s="1"/>
  <c r="L71" i="2" a="1"/>
  <c r="L71" i="2" s="1"/>
  <c r="L55" i="3" a="1"/>
  <c r="L55" i="3" s="1"/>
  <c r="L55" i="2" a="1"/>
  <c r="L55" i="2" s="1"/>
  <c r="L55" i="1" a="1"/>
  <c r="L55" i="1" s="1"/>
  <c r="L279" i="3" a="1"/>
  <c r="L279" i="3" s="1"/>
  <c r="L279" i="2" a="1"/>
  <c r="L279" i="2" s="1"/>
  <c r="L279" i="1" a="1"/>
  <c r="L279" i="1" s="1"/>
  <c r="L156" i="2" a="1"/>
  <c r="L156" i="2" s="1"/>
  <c r="L156" i="3" a="1"/>
  <c r="L156" i="3" s="1"/>
  <c r="L183" i="3" a="1"/>
  <c r="L183" i="3" s="1"/>
  <c r="L183" i="2" a="1"/>
  <c r="L183" i="2" s="1"/>
  <c r="L225" i="3" a="1"/>
  <c r="L225" i="3" s="1"/>
  <c r="L225" i="1" a="1"/>
  <c r="L225" i="1" s="1"/>
  <c r="L359" i="2" a="1"/>
  <c r="L359" i="2" s="1"/>
  <c r="L359" i="3" a="1"/>
  <c r="L359" i="3" s="1"/>
  <c r="L164" i="2" a="1"/>
  <c r="L164" i="2" s="1"/>
  <c r="L164" i="3" a="1"/>
  <c r="L164" i="3" s="1"/>
  <c r="L164" i="1" a="1"/>
  <c r="L164" i="1" s="1"/>
  <c r="L391" i="3" a="1"/>
  <c r="L391" i="3" s="1"/>
  <c r="L391" i="2" a="1"/>
  <c r="L391" i="2" s="1"/>
  <c r="L112" i="3" a="1"/>
  <c r="L112" i="3" s="1"/>
  <c r="L112" i="2" a="1"/>
  <c r="L112" i="2" s="1"/>
  <c r="L200" i="3" a="1"/>
  <c r="L200" i="3" s="1"/>
  <c r="L200" i="2" a="1"/>
  <c r="L200" i="2" s="1"/>
  <c r="L200" i="1" a="1"/>
  <c r="L200" i="1" s="1"/>
  <c r="L110" i="3" a="1"/>
  <c r="L110" i="3" s="1"/>
  <c r="L110" i="1" a="1"/>
  <c r="L110" i="1" s="1"/>
  <c r="L133" i="3" a="1"/>
  <c r="L133" i="3" s="1"/>
  <c r="L133" i="2" a="1"/>
  <c r="L133" i="2" s="1"/>
  <c r="L202" i="2" a="1"/>
  <c r="L202" i="2" s="1"/>
  <c r="L202" i="3" a="1"/>
  <c r="L202" i="3" s="1"/>
  <c r="L249" i="3" a="1"/>
  <c r="L249" i="3" s="1"/>
  <c r="L249" i="2" a="1"/>
  <c r="L249" i="2" s="1"/>
  <c r="L253" i="3" a="1"/>
  <c r="L253" i="3" s="1"/>
  <c r="L253" i="2" a="1"/>
  <c r="L253" i="2" s="1"/>
  <c r="L253" i="1" a="1"/>
  <c r="L253" i="1" s="1"/>
  <c r="L283" i="3" a="1"/>
  <c r="L283" i="3" s="1"/>
  <c r="L283" i="2" a="1"/>
  <c r="L283" i="2" s="1"/>
  <c r="L283" i="1" a="1"/>
  <c r="L283" i="1" s="1"/>
  <c r="L288" i="2" a="1"/>
  <c r="L288" i="2" s="1"/>
  <c r="L288" i="3" a="1"/>
  <c r="L288" i="3" s="1"/>
  <c r="L44" i="3" a="1"/>
  <c r="L44" i="3" s="1"/>
  <c r="L44" i="1" a="1"/>
  <c r="L44" i="1" s="1"/>
  <c r="L59" i="3" a="1"/>
  <c r="L59" i="3" s="1"/>
  <c r="L59" i="2" a="1"/>
  <c r="L59" i="2" s="1"/>
  <c r="L9" i="3" a="1"/>
  <c r="L9" i="3" s="1"/>
  <c r="L9" i="2" a="1"/>
  <c r="L9" i="2" s="1"/>
  <c r="L244" i="3" a="1"/>
  <c r="L244" i="3" s="1"/>
  <c r="L244" i="1" a="1"/>
  <c r="L244" i="1" s="1"/>
  <c r="L244" i="2" a="1"/>
  <c r="L244" i="2" s="1"/>
  <c r="L255" i="2" a="1"/>
  <c r="L255" i="2" s="1"/>
  <c r="L255" i="3" a="1"/>
  <c r="L255" i="3" s="1"/>
  <c r="L328" i="3" a="1"/>
  <c r="L328" i="3" s="1"/>
  <c r="L328" i="2" a="1"/>
  <c r="L328" i="2" s="1"/>
  <c r="L71" i="1" a="1"/>
  <c r="L71" i="1" s="1"/>
  <c r="L149" i="1" a="1"/>
  <c r="L149" i="1" s="1"/>
  <c r="L43" i="2" a="1"/>
  <c r="L43" i="2" s="1"/>
  <c r="L117" i="2" a="1"/>
  <c r="L117" i="2" s="1"/>
  <c r="L117" i="3" a="1"/>
  <c r="L117" i="3" s="1"/>
  <c r="L117" i="1" a="1"/>
  <c r="L117" i="1" s="1"/>
  <c r="L148" i="3" a="1"/>
  <c r="L148" i="3" s="1"/>
  <c r="L148" i="1" a="1"/>
  <c r="L148" i="1" s="1"/>
  <c r="L148" i="2" a="1"/>
  <c r="L148" i="2" s="1"/>
  <c r="L258" i="3" a="1"/>
  <c r="L258" i="3" s="1"/>
  <c r="L258" i="2" a="1"/>
  <c r="L258" i="2" s="1"/>
  <c r="L28" i="3" a="1"/>
  <c r="L28" i="3" s="1"/>
  <c r="L28" i="1" a="1"/>
  <c r="L28" i="1" s="1"/>
  <c r="L317" i="3" a="1"/>
  <c r="L317" i="3" s="1"/>
  <c r="L317" i="2" a="1"/>
  <c r="L317" i="2" s="1"/>
  <c r="L317" i="1" a="1"/>
  <c r="L317" i="1" s="1"/>
  <c r="L387" i="3" a="1"/>
  <c r="L387" i="3" s="1"/>
  <c r="L387" i="2" a="1"/>
  <c r="L387" i="2" s="1"/>
  <c r="L207" i="3" a="1"/>
  <c r="L207" i="3" s="1"/>
  <c r="L207" i="2" a="1"/>
  <c r="L207" i="2" s="1"/>
  <c r="L207" i="1" a="1"/>
  <c r="L207" i="1" s="1"/>
  <c r="L254" i="3" a="1"/>
  <c r="L254" i="3" s="1"/>
  <c r="L254" i="1" a="1"/>
  <c r="L254" i="1" s="1"/>
  <c r="L281" i="2" a="1"/>
  <c r="L281" i="2" s="1"/>
  <c r="L281" i="3" a="1"/>
  <c r="L281" i="3" s="1"/>
  <c r="L281" i="1" a="1"/>
  <c r="L281" i="1" s="1"/>
  <c r="L305" i="3" a="1"/>
  <c r="L305" i="3" s="1"/>
  <c r="L305" i="2" a="1"/>
  <c r="L305" i="2" s="1"/>
  <c r="L185" i="3" a="1"/>
  <c r="L185" i="3" s="1"/>
  <c r="L185" i="1" a="1"/>
  <c r="L185" i="1" s="1"/>
  <c r="L185" i="2" a="1"/>
  <c r="L185" i="2" s="1"/>
  <c r="L189" i="3" a="1"/>
  <c r="L189" i="3" s="1"/>
  <c r="L189" i="2" a="1"/>
  <c r="L189" i="2" s="1"/>
  <c r="L189" i="1" a="1"/>
  <c r="L189" i="1" s="1"/>
  <c r="L222" i="3" a="1"/>
  <c r="L222" i="3" s="1"/>
  <c r="L222" i="2" a="1"/>
  <c r="L222" i="2" s="1"/>
  <c r="L32" i="3" a="1"/>
  <c r="L32" i="3" s="1"/>
  <c r="L32" i="2" a="1"/>
  <c r="L32" i="2" s="1"/>
  <c r="L272" i="2" a="1"/>
  <c r="L272" i="2" s="1"/>
  <c r="L272" i="3" a="1"/>
  <c r="L272" i="3" s="1"/>
  <c r="L272" i="1" a="1"/>
  <c r="L272" i="1" s="1"/>
  <c r="L379" i="2" a="1"/>
  <c r="L379" i="2" s="1"/>
  <c r="L379" i="3" a="1"/>
  <c r="L379" i="3" s="1"/>
  <c r="L192" i="3" a="1"/>
  <c r="L192" i="3" s="1"/>
  <c r="L192" i="2" a="1"/>
  <c r="L192" i="2" s="1"/>
  <c r="L192" i="1" a="1"/>
  <c r="L192" i="1" s="1"/>
  <c r="L390" i="3" a="1"/>
  <c r="L390" i="3" s="1"/>
  <c r="L390" i="1" a="1"/>
  <c r="L390" i="1" s="1"/>
  <c r="L390" i="2" a="1"/>
  <c r="L390" i="2" s="1"/>
  <c r="L100" i="1" a="1"/>
  <c r="L100" i="1" s="1"/>
  <c r="L100" i="2" a="1"/>
  <c r="L100" i="2" s="1"/>
  <c r="L100" i="3" a="1"/>
  <c r="L100" i="3" s="1"/>
  <c r="L93" i="3" a="1"/>
  <c r="L93" i="3" s="1"/>
  <c r="L93" i="1" a="1"/>
  <c r="L93" i="1" s="1"/>
  <c r="L177" i="3" a="1"/>
  <c r="L177" i="3" s="1"/>
  <c r="L177" i="2" a="1"/>
  <c r="L177" i="2" s="1"/>
  <c r="L345" i="2" a="1"/>
  <c r="L345" i="2" s="1"/>
  <c r="L105" i="2" a="1"/>
  <c r="L105" i="2" s="1"/>
  <c r="L105" i="3" a="1"/>
  <c r="L105" i="3" s="1"/>
  <c r="L142" i="1" a="1"/>
  <c r="L142" i="1" s="1"/>
  <c r="L142" i="2" a="1"/>
  <c r="L142" i="2" s="1"/>
  <c r="L142" i="3" a="1"/>
  <c r="L142" i="3" s="1"/>
  <c r="L274" i="3" a="1"/>
  <c r="L274" i="3" s="1"/>
  <c r="L274" i="2" a="1"/>
  <c r="L274" i="2" s="1"/>
  <c r="L36" i="2" a="1"/>
  <c r="L36" i="2" s="1"/>
  <c r="L36" i="3" a="1"/>
  <c r="L36" i="3" s="1"/>
  <c r="L4" i="3" a="1"/>
  <c r="L4" i="3" s="1"/>
  <c r="L4" i="2" a="1"/>
  <c r="L4" i="2" s="1"/>
  <c r="L4" i="1" a="1"/>
  <c r="L4" i="1" s="1"/>
  <c r="L236" i="3" a="1"/>
  <c r="L236" i="3" s="1"/>
  <c r="L236" i="2" a="1"/>
  <c r="L236" i="2" s="1"/>
  <c r="L236" i="1" a="1"/>
  <c r="L236" i="1" s="1"/>
  <c r="L246" i="3" a="1"/>
  <c r="L246" i="3" s="1"/>
  <c r="L246" i="2" a="1"/>
  <c r="L246" i="2" s="1"/>
  <c r="L246" i="1" a="1"/>
  <c r="L246" i="1" s="1"/>
  <c r="L350" i="3" a="1"/>
  <c r="L350" i="3" s="1"/>
  <c r="L350" i="2" a="1"/>
  <c r="L350" i="2" s="1"/>
  <c r="L229" i="3" a="1"/>
  <c r="L229" i="3" s="1"/>
  <c r="L229" i="2" a="1"/>
  <c r="L229" i="2" s="1"/>
  <c r="L229" i="1" a="1"/>
  <c r="L229" i="1" s="1"/>
  <c r="L221" i="3" a="1"/>
  <c r="L221" i="3" s="1"/>
  <c r="L221" i="2" a="1"/>
  <c r="L221" i="2" s="1"/>
  <c r="L221" i="1" a="1"/>
  <c r="L221" i="1" s="1"/>
  <c r="L264" i="2" a="1"/>
  <c r="L264" i="2" s="1"/>
  <c r="L264" i="3" a="1"/>
  <c r="L264" i="3" s="1"/>
  <c r="L264" i="1" a="1"/>
  <c r="L264" i="1" s="1"/>
  <c r="L296" i="3" a="1"/>
  <c r="L296" i="3" s="1"/>
  <c r="L296" i="2" a="1"/>
  <c r="L296" i="2" s="1"/>
  <c r="L296" i="1" a="1"/>
  <c r="L296" i="1" s="1"/>
  <c r="L124" i="3" a="1"/>
  <c r="L124" i="3" s="1"/>
  <c r="L124" i="2" a="1"/>
  <c r="L124" i="2" s="1"/>
  <c r="L384" i="3" a="1"/>
  <c r="L384" i="3" s="1"/>
  <c r="L384" i="2" a="1"/>
  <c r="L384" i="2" s="1"/>
  <c r="L384" i="1" a="1"/>
  <c r="L384" i="1" s="1"/>
  <c r="L114" i="3" a="1"/>
  <c r="L114" i="3" s="1"/>
  <c r="L114" i="2" a="1"/>
  <c r="L114" i="2" s="1"/>
  <c r="L114" i="1" a="1"/>
  <c r="L114" i="1" s="1"/>
  <c r="L15" i="3" a="1"/>
  <c r="L15" i="3" s="1"/>
  <c r="L15" i="2" a="1"/>
  <c r="L15" i="2" s="1"/>
  <c r="L15" i="1" a="1"/>
  <c r="L15" i="1" s="1"/>
  <c r="L348" i="3" a="1"/>
  <c r="L348" i="3" s="1"/>
  <c r="L348" i="1" a="1"/>
  <c r="L348" i="1" s="1"/>
  <c r="L387" i="1" a="1"/>
  <c r="L387" i="1" s="1"/>
  <c r="L356" i="1" a="1"/>
  <c r="L356" i="1" s="1"/>
  <c r="L152" i="2" a="1"/>
  <c r="L152" i="2" s="1"/>
  <c r="L401" i="3" a="1"/>
  <c r="L401" i="3" s="1"/>
  <c r="L401" i="1" a="1"/>
  <c r="L401" i="1" s="1"/>
  <c r="L401" i="2" a="1"/>
  <c r="L401" i="2" s="1"/>
  <c r="L215" i="2" a="1"/>
  <c r="L215" i="2" s="1"/>
  <c r="L215" i="3" a="1"/>
  <c r="L215" i="3" s="1"/>
  <c r="L215" i="1" a="1"/>
  <c r="L215" i="1" s="1"/>
  <c r="L313" i="3" a="1"/>
  <c r="L313" i="3" s="1"/>
  <c r="L313" i="2" a="1"/>
  <c r="L313" i="2" s="1"/>
  <c r="L416" i="2" a="1"/>
  <c r="L416" i="2" s="1"/>
  <c r="L416" i="3" a="1"/>
  <c r="L416" i="3" s="1"/>
  <c r="L90" i="3" a="1"/>
  <c r="L90" i="3" s="1"/>
  <c r="L90" i="2" a="1"/>
  <c r="L90" i="2" s="1"/>
  <c r="L309" i="3" a="1"/>
  <c r="L309" i="3" s="1"/>
  <c r="L309" i="2" a="1"/>
  <c r="L309" i="2" s="1"/>
  <c r="L309" i="1" a="1"/>
  <c r="L309" i="1" s="1"/>
  <c r="L210" i="3" a="1"/>
  <c r="L210" i="3" s="1"/>
  <c r="L210" i="2" a="1"/>
  <c r="L210" i="2" s="1"/>
  <c r="L210" i="1" a="1"/>
  <c r="L210" i="1" s="1"/>
  <c r="L417" i="3" a="1"/>
  <c r="L417" i="3" s="1"/>
  <c r="L417" i="2" a="1"/>
  <c r="L417" i="2" s="1"/>
  <c r="L104" i="3" a="1"/>
  <c r="L104" i="3" s="1"/>
  <c r="L104" i="2" a="1"/>
  <c r="L104" i="2" s="1"/>
  <c r="L104" i="1" a="1"/>
  <c r="L104" i="1" s="1"/>
  <c r="L378" i="3" a="1"/>
  <c r="L378" i="3" s="1"/>
  <c r="L378" i="2" a="1"/>
  <c r="L378" i="2" s="1"/>
  <c r="L378" i="1" a="1"/>
  <c r="L378" i="1" s="1"/>
  <c r="L35" i="3" a="1"/>
  <c r="L35" i="3" s="1"/>
  <c r="L35" i="2" a="1"/>
  <c r="L35" i="2" s="1"/>
  <c r="L130" i="3" a="1"/>
  <c r="L130" i="3" s="1"/>
  <c r="L130" i="1" a="1"/>
  <c r="L130" i="1" s="1"/>
  <c r="L130" i="2" a="1"/>
  <c r="L130" i="2" s="1"/>
  <c r="L222" i="1" a="1"/>
  <c r="L222" i="1" s="1"/>
  <c r="L213" i="3" a="1"/>
  <c r="L213" i="3" s="1"/>
  <c r="L213" i="2" a="1"/>
  <c r="L213" i="2" s="1"/>
  <c r="L74" i="3" a="1"/>
  <c r="L74" i="3" s="1"/>
  <c r="L74" i="1" a="1"/>
  <c r="L74" i="1" s="1"/>
  <c r="L64" i="2" a="1"/>
  <c r="L64" i="2" s="1"/>
  <c r="L64" i="3" a="1"/>
  <c r="L64" i="3" s="1"/>
  <c r="L144" i="3" a="1"/>
  <c r="L144" i="3" s="1"/>
  <c r="L144" i="1" a="1"/>
  <c r="L144" i="1" s="1"/>
  <c r="L126" i="1" a="1"/>
  <c r="L126" i="1" s="1"/>
  <c r="L126" i="2" a="1"/>
  <c r="L126" i="2" s="1"/>
  <c r="L126" i="3" a="1"/>
  <c r="L126" i="3" s="1"/>
  <c r="L388" i="3" a="1"/>
  <c r="L388" i="3" s="1"/>
  <c r="L388" i="2" a="1"/>
  <c r="L388" i="2" s="1"/>
  <c r="L388" i="1" a="1"/>
  <c r="L388" i="1" s="1"/>
  <c r="L118" i="3" a="1"/>
  <c r="L118" i="3" s="1"/>
  <c r="L118" i="2" a="1"/>
  <c r="L118" i="2" s="1"/>
  <c r="L349" i="2" a="1"/>
  <c r="L349" i="2" s="1"/>
  <c r="L349" i="1" a="1"/>
  <c r="L349" i="1" s="1"/>
  <c r="L349" i="3" a="1"/>
  <c r="L349" i="3" s="1"/>
  <c r="L34" i="3" a="1"/>
  <c r="L34" i="3" s="1"/>
  <c r="L34" i="2" a="1"/>
  <c r="L34" i="2" s="1"/>
  <c r="L34" i="1" a="1"/>
  <c r="L34" i="1" s="1"/>
  <c r="L105" i="1" a="1"/>
  <c r="L105" i="1" s="1"/>
  <c r="L375" i="3" a="1"/>
  <c r="L375" i="3" s="1"/>
  <c r="L375" i="2" a="1"/>
  <c r="L375" i="2" s="1"/>
  <c r="L375" i="1" a="1"/>
  <c r="L375" i="1" s="1"/>
  <c r="L141" i="3" a="1"/>
  <c r="L141" i="3" s="1"/>
  <c r="L141" i="2" a="1"/>
  <c r="L141" i="2" s="1"/>
  <c r="L343" i="3" a="1"/>
  <c r="L343" i="3" s="1"/>
  <c r="L343" i="1" a="1"/>
  <c r="L343" i="1" s="1"/>
  <c r="L343" i="2" a="1"/>
  <c r="L343" i="2" s="1"/>
  <c r="L327" i="2" a="1"/>
  <c r="L327" i="2" s="1"/>
  <c r="L327" i="3" a="1"/>
  <c r="L327" i="3" s="1"/>
  <c r="L327" i="1" a="1"/>
  <c r="L327" i="1" s="1"/>
  <c r="L60" i="3" a="1"/>
  <c r="L60" i="3" s="1"/>
  <c r="L60" i="1" a="1"/>
  <c r="L60" i="1" s="1"/>
  <c r="L313" i="1" a="1"/>
  <c r="L313" i="1" s="1"/>
  <c r="L255" i="1" a="1"/>
  <c r="L255" i="1" s="1"/>
  <c r="L382" i="1" a="1"/>
  <c r="L382" i="1" s="1"/>
  <c r="L171" i="2" a="1"/>
  <c r="L171" i="2" s="1"/>
  <c r="L171" i="3" a="1"/>
  <c r="L171" i="3" s="1"/>
  <c r="L171" i="1" a="1"/>
  <c r="L171" i="1" s="1"/>
  <c r="L235" i="1" a="1"/>
  <c r="L235" i="1" s="1"/>
  <c r="L235" i="2" a="1"/>
  <c r="L235" i="2" s="1"/>
  <c r="L235" i="3" a="1"/>
  <c r="L235" i="3" s="1"/>
  <c r="L366" i="3" a="1"/>
  <c r="L366" i="3" s="1"/>
  <c r="L366" i="1" a="1"/>
  <c r="L366" i="1" s="1"/>
  <c r="L366" i="2" a="1"/>
  <c r="L366" i="2" s="1"/>
  <c r="L107" i="3" a="1"/>
  <c r="L107" i="3" s="1"/>
  <c r="L107" i="2" a="1"/>
  <c r="L107" i="2" s="1"/>
  <c r="L37" i="3" a="1"/>
  <c r="L37" i="3" s="1"/>
  <c r="L37" i="2" a="1"/>
  <c r="L37" i="2" s="1"/>
  <c r="L407" i="3" a="1"/>
  <c r="L407" i="3" s="1"/>
  <c r="L407" i="2" a="1"/>
  <c r="L407" i="2" s="1"/>
  <c r="L407" i="1" a="1"/>
  <c r="L407" i="1" s="1"/>
  <c r="L427" i="3" a="1"/>
  <c r="L427" i="3" s="1"/>
  <c r="L427" i="1" a="1"/>
  <c r="L427" i="1" s="1"/>
  <c r="L85" i="1" a="1"/>
  <c r="L85" i="1" s="1"/>
  <c r="L85" i="2" a="1"/>
  <c r="L85" i="2" s="1"/>
  <c r="L163" i="3" a="1"/>
  <c r="L163" i="3" s="1"/>
  <c r="L163" i="2" a="1"/>
  <c r="L163" i="2" s="1"/>
  <c r="L163" i="1" a="1"/>
  <c r="L163" i="1" s="1"/>
  <c r="L168" i="3" a="1"/>
  <c r="L168" i="3" s="1"/>
  <c r="L168" i="1" a="1"/>
  <c r="L168" i="1" s="1"/>
  <c r="L168" i="2" a="1"/>
  <c r="L168" i="2" s="1"/>
  <c r="L204" i="3" a="1"/>
  <c r="L204" i="3" s="1"/>
  <c r="L204" i="2" a="1"/>
  <c r="L204" i="2" s="1"/>
  <c r="L204" i="1" a="1"/>
  <c r="L204" i="1" s="1"/>
  <c r="L245" i="3" a="1"/>
  <c r="L245" i="3" s="1"/>
  <c r="L245" i="1" a="1"/>
  <c r="L245" i="1" s="1"/>
  <c r="L245" i="2" a="1"/>
  <c r="L245" i="2" s="1"/>
  <c r="L227" i="3" a="1"/>
  <c r="L227" i="3" s="1"/>
  <c r="L227" i="2" a="1"/>
  <c r="L227" i="2" s="1"/>
  <c r="L336" i="3" a="1"/>
  <c r="L336" i="3" s="1"/>
  <c r="L336" i="2" a="1"/>
  <c r="L336" i="2" s="1"/>
  <c r="L336" i="1" a="1"/>
  <c r="L336" i="1" s="1"/>
  <c r="L259" i="3" a="1"/>
  <c r="L259" i="3" s="1"/>
  <c r="L259" i="1" a="1"/>
  <c r="L259" i="1" s="1"/>
  <c r="L259" i="2" a="1"/>
  <c r="L259" i="2" s="1"/>
  <c r="L395" i="3" a="1"/>
  <c r="L395" i="3" s="1"/>
  <c r="L395" i="1" a="1"/>
  <c r="L395" i="1" s="1"/>
  <c r="L381" i="3" a="1"/>
  <c r="L381" i="3" s="1"/>
  <c r="L381" i="2" a="1"/>
  <c r="L381" i="2" s="1"/>
  <c r="L381" i="1" a="1"/>
  <c r="L381" i="1" s="1"/>
  <c r="L103" i="3" a="1"/>
  <c r="L103" i="3" s="1"/>
  <c r="L103" i="2" a="1"/>
  <c r="L103" i="2" s="1"/>
  <c r="L103" i="1" a="1"/>
  <c r="L103" i="1" s="1"/>
  <c r="L280" i="3" a="1"/>
  <c r="L280" i="3" s="1"/>
  <c r="L280" i="1" a="1"/>
  <c r="L280" i="1" s="1"/>
  <c r="L280" i="2" a="1"/>
  <c r="L280" i="2" s="1"/>
  <c r="L242" i="2" a="1"/>
  <c r="L242" i="2" s="1"/>
  <c r="L242" i="3" a="1"/>
  <c r="L242" i="3" s="1"/>
  <c r="L242" i="1" a="1"/>
  <c r="L242" i="1" s="1"/>
  <c r="L218" i="1" a="1"/>
  <c r="L218" i="1" s="1"/>
  <c r="L254" i="2" a="1"/>
  <c r="L254" i="2" s="1"/>
  <c r="L248" i="3" a="1"/>
  <c r="L248" i="3" s="1"/>
  <c r="L362" i="3" a="1"/>
  <c r="L362" i="3" s="1"/>
  <c r="L362" i="2" a="1"/>
  <c r="L362" i="2" s="1"/>
  <c r="L119" i="3" a="1"/>
  <c r="L119" i="3" s="1"/>
  <c r="L119" i="2" a="1"/>
  <c r="L119" i="2" s="1"/>
  <c r="L209" i="3" a="1"/>
  <c r="L209" i="3" s="1"/>
  <c r="L209" i="2" a="1"/>
  <c r="L209" i="2" s="1"/>
  <c r="L209" i="1" a="1"/>
  <c r="L209" i="1" s="1"/>
  <c r="L243" i="3" a="1"/>
  <c r="L243" i="3" s="1"/>
  <c r="L243" i="2" a="1"/>
  <c r="L243" i="2" s="1"/>
  <c r="L291" i="3" a="1"/>
  <c r="L291" i="3" s="1"/>
  <c r="L291" i="2" a="1"/>
  <c r="L291" i="2" s="1"/>
  <c r="L291" i="1" a="1"/>
  <c r="L291" i="1" s="1"/>
  <c r="L64" i="1" a="1"/>
  <c r="L64" i="1" s="1"/>
  <c r="L133" i="1" a="1"/>
  <c r="L133" i="1" s="1"/>
  <c r="L346" i="1" a="1"/>
  <c r="L346" i="1" s="1"/>
  <c r="L416" i="1" a="1"/>
  <c r="L416" i="1" s="1"/>
  <c r="L379" i="1" a="1"/>
  <c r="L379" i="1" s="1"/>
  <c r="L83" i="2" a="1"/>
  <c r="L83" i="2" s="1"/>
  <c r="L395" i="2" a="1"/>
  <c r="L395" i="2" s="1"/>
  <c r="L43" i="3" a="1"/>
  <c r="L43" i="3" s="1"/>
  <c r="L41" i="3" a="1"/>
  <c r="L41" i="3" s="1"/>
  <c r="L41" i="1" a="1"/>
  <c r="L41" i="1" s="1"/>
  <c r="L402" i="2" a="1"/>
  <c r="L402" i="2" s="1"/>
  <c r="L402" i="1" a="1"/>
  <c r="L402" i="1" s="1"/>
  <c r="L205" i="3" a="1"/>
  <c r="L205" i="3" s="1"/>
  <c r="L205" i="1" a="1"/>
  <c r="L205" i="1" s="1"/>
  <c r="L205" i="2" a="1"/>
  <c r="L205" i="2" s="1"/>
  <c r="L197" i="2" a="1"/>
  <c r="L197" i="2" s="1"/>
  <c r="L197" i="3" a="1"/>
  <c r="L197" i="3" s="1"/>
  <c r="L197" i="1" a="1"/>
  <c r="L197" i="1" s="1"/>
  <c r="L49" i="3" a="1"/>
  <c r="L49" i="3" s="1"/>
  <c r="L49" i="2" a="1"/>
  <c r="L49" i="2" s="1"/>
  <c r="L241" i="3" a="1"/>
  <c r="L241" i="3" s="1"/>
  <c r="L241" i="2" a="1"/>
  <c r="L241" i="2" s="1"/>
  <c r="L241" i="1" a="1"/>
  <c r="L241" i="1" s="1"/>
  <c r="L320" i="3" a="1"/>
  <c r="L320" i="3" s="1"/>
  <c r="L320" i="1" a="1"/>
  <c r="L320" i="1" s="1"/>
  <c r="L320" i="2" a="1"/>
  <c r="L320" i="2" s="1"/>
  <c r="L99" i="3" a="1"/>
  <c r="L99" i="3" s="1"/>
  <c r="L99" i="2" a="1"/>
  <c r="L99" i="2" s="1"/>
  <c r="L99" i="1" a="1"/>
  <c r="L99" i="1" s="1"/>
  <c r="L123" i="1" a="1"/>
  <c r="L123" i="1" s="1"/>
  <c r="L123" i="2" a="1"/>
  <c r="L123" i="2" s="1"/>
  <c r="L123" i="3" a="1"/>
  <c r="L123" i="3" s="1"/>
  <c r="L326" i="3" a="1"/>
  <c r="L326" i="3" s="1"/>
  <c r="L326" i="2" a="1"/>
  <c r="L326" i="2" s="1"/>
  <c r="L326" i="1" a="1"/>
  <c r="L326" i="1" s="1"/>
  <c r="L160" i="3" a="1"/>
  <c r="L160" i="3" s="1"/>
  <c r="L160" i="1" a="1"/>
  <c r="L160" i="1" s="1"/>
  <c r="L201" i="3" a="1"/>
  <c r="L201" i="3" s="1"/>
  <c r="L201" i="2" a="1"/>
  <c r="L201" i="2" s="1"/>
  <c r="L46" i="1" a="1"/>
  <c r="L46" i="1" s="1"/>
  <c r="L46" i="3" a="1"/>
  <c r="L46" i="3" s="1"/>
  <c r="L46" i="2" a="1"/>
  <c r="L46" i="2" s="1"/>
  <c r="L307" i="3" a="1"/>
  <c r="L307" i="3" s="1"/>
  <c r="L307" i="2" a="1"/>
  <c r="L307" i="2" s="1"/>
  <c r="L307" i="1" a="1"/>
  <c r="L307" i="1" s="1"/>
  <c r="L411" i="1" a="1"/>
  <c r="L411" i="1" s="1"/>
  <c r="L411" i="3" a="1"/>
  <c r="L411" i="3" s="1"/>
  <c r="L411" i="2" a="1"/>
  <c r="L411" i="2" s="1"/>
  <c r="L151" i="2" a="1"/>
  <c r="L151" i="2" s="1"/>
  <c r="L151" i="1" a="1"/>
  <c r="L151" i="1" s="1"/>
  <c r="L151" i="3" a="1"/>
  <c r="L151" i="3" s="1"/>
  <c r="L76" i="3" a="1"/>
  <c r="L76" i="3" s="1"/>
  <c r="L76" i="1" a="1"/>
  <c r="L76" i="1" s="1"/>
  <c r="L76" i="2" a="1"/>
  <c r="L76" i="2" s="1"/>
  <c r="L220" i="3" a="1"/>
  <c r="L220" i="3" s="1"/>
  <c r="L220" i="1" a="1"/>
  <c r="L220" i="1" s="1"/>
  <c r="L220" i="2" a="1"/>
  <c r="L220" i="2" s="1"/>
  <c r="L262" i="1" a="1"/>
  <c r="L262" i="1" s="1"/>
  <c r="L262" i="3" a="1"/>
  <c r="L262" i="3" s="1"/>
  <c r="L319" i="3" a="1"/>
  <c r="L319" i="3" s="1"/>
  <c r="L319" i="1" a="1"/>
  <c r="L319" i="1" s="1"/>
  <c r="L319" i="2" a="1"/>
  <c r="L319" i="2" s="1"/>
  <c r="L417" i="1" a="1"/>
  <c r="L417" i="1" s="1"/>
  <c r="L186" i="3" a="1"/>
  <c r="L186" i="3" s="1"/>
  <c r="L186" i="2" a="1"/>
  <c r="L186" i="2" s="1"/>
  <c r="L186" i="1" a="1"/>
  <c r="L186" i="1" s="1"/>
  <c r="L405" i="3" a="1"/>
  <c r="L405" i="3" s="1"/>
  <c r="L405" i="1" a="1"/>
  <c r="L405" i="1" s="1"/>
  <c r="L405" i="2" a="1"/>
  <c r="L405" i="2" s="1"/>
  <c r="L96" i="2" a="1"/>
  <c r="L96" i="2" s="1"/>
  <c r="L96" i="3" a="1"/>
  <c r="L96" i="3" s="1"/>
  <c r="L96" i="1" a="1"/>
  <c r="L96" i="1" s="1"/>
  <c r="L172" i="2" a="1"/>
  <c r="L172" i="2" s="1"/>
  <c r="L268" i="2" a="1"/>
  <c r="L268" i="2" s="1"/>
  <c r="L402" i="3" a="1"/>
  <c r="L402" i="3" s="1"/>
  <c r="L393" i="3" a="1"/>
  <c r="L393" i="3" s="1"/>
  <c r="L393" i="1" a="1"/>
  <c r="L393" i="1" s="1"/>
  <c r="L339" i="2" a="1"/>
  <c r="L339" i="2" s="1"/>
  <c r="L339" i="3" a="1"/>
  <c r="L339" i="3" s="1"/>
  <c r="L339" i="1" a="1"/>
  <c r="L339" i="1" s="1"/>
  <c r="L408" i="3" a="1"/>
  <c r="L408" i="3" s="1"/>
  <c r="L408" i="1" a="1"/>
  <c r="L408" i="1" s="1"/>
  <c r="L373" i="3" a="1"/>
  <c r="L373" i="3" s="1"/>
  <c r="L373" i="2" a="1"/>
  <c r="L373" i="2" s="1"/>
  <c r="L341" i="2" a="1"/>
  <c r="L341" i="2" s="1"/>
  <c r="L341" i="1" a="1"/>
  <c r="L341" i="1" s="1"/>
  <c r="L341" i="3" a="1"/>
  <c r="L341" i="3" s="1"/>
  <c r="L304" i="3" a="1"/>
  <c r="L304" i="3" s="1"/>
  <c r="L304" i="2" a="1"/>
  <c r="L304" i="2" s="1"/>
  <c r="L218" i="2" a="1"/>
  <c r="L218" i="2" s="1"/>
  <c r="L145" i="3" a="1"/>
  <c r="L145" i="3" s="1"/>
  <c r="L145" i="2" a="1"/>
  <c r="L145" i="2" s="1"/>
  <c r="L368" i="3" a="1"/>
  <c r="L368" i="3" s="1"/>
  <c r="L368" i="2" a="1"/>
  <c r="L368" i="2" s="1"/>
  <c r="L368" i="1" a="1"/>
  <c r="L368" i="1" s="1"/>
  <c r="L73" i="3" a="1"/>
  <c r="L73" i="3" s="1"/>
  <c r="L73" i="2" a="1"/>
  <c r="L73" i="2" s="1"/>
  <c r="L306" i="3" a="1"/>
  <c r="L306" i="3" s="1"/>
  <c r="L306" i="1" a="1"/>
  <c r="L306" i="1" s="1"/>
  <c r="L19" i="3" a="1"/>
  <c r="L19" i="3" s="1"/>
  <c r="L19" i="1" a="1"/>
  <c r="L19" i="1" s="1"/>
  <c r="L308" i="3" a="1"/>
  <c r="L308" i="3" s="1"/>
  <c r="L308" i="1" a="1"/>
  <c r="L308" i="1" s="1"/>
  <c r="L282" i="3" a="1"/>
  <c r="L282" i="3" s="1"/>
  <c r="L282" i="2" a="1"/>
  <c r="L282" i="2" s="1"/>
  <c r="L282" i="1" a="1"/>
  <c r="L282" i="1" s="1"/>
  <c r="L155" i="3" a="1"/>
  <c r="L155" i="3" s="1"/>
  <c r="L155" i="2" a="1"/>
  <c r="L155" i="2" s="1"/>
  <c r="L155" i="1" a="1"/>
  <c r="L155" i="1" s="1"/>
  <c r="L397" i="3" a="1"/>
  <c r="L397" i="3" s="1"/>
  <c r="L397" i="2" a="1"/>
  <c r="L397" i="2" s="1"/>
  <c r="L397" i="1" a="1"/>
  <c r="L397" i="1" s="1"/>
  <c r="L196" i="2" a="1"/>
  <c r="L196" i="2" s="1"/>
  <c r="L196" i="3" a="1"/>
  <c r="L196" i="3" s="1"/>
  <c r="L196" i="1" a="1"/>
  <c r="L196" i="1" s="1"/>
  <c r="L58" i="1" a="1"/>
  <c r="L58" i="1" s="1"/>
  <c r="L58" i="2" a="1"/>
  <c r="L58" i="2" s="1"/>
  <c r="L58" i="3" a="1"/>
  <c r="L58" i="3" s="1"/>
  <c r="L297" i="2" a="1"/>
  <c r="L297" i="2" s="1"/>
  <c r="L297" i="3" a="1"/>
  <c r="L297" i="3" s="1"/>
  <c r="L297" i="1" a="1"/>
  <c r="L297" i="1" s="1"/>
  <c r="L107" i="1" a="1"/>
  <c r="L107" i="1" s="1"/>
  <c r="L206" i="3" a="1"/>
  <c r="L206" i="3" s="1"/>
  <c r="L206" i="2" a="1"/>
  <c r="L206" i="2" s="1"/>
  <c r="L206" i="1" a="1"/>
  <c r="L206" i="1" s="1"/>
  <c r="L63" i="3" a="1"/>
  <c r="L63" i="3" s="1"/>
  <c r="L63" i="2" a="1"/>
  <c r="L63" i="2" s="1"/>
  <c r="L175" i="3" a="1"/>
  <c r="L175" i="3" s="1"/>
  <c r="L175" i="1" a="1"/>
  <c r="L175" i="1" s="1"/>
  <c r="L271" i="3" a="1"/>
  <c r="L271" i="3" s="1"/>
  <c r="L271" i="1" a="1"/>
  <c r="L271" i="1" s="1"/>
  <c r="L271" i="2" a="1"/>
  <c r="L271" i="2" s="1"/>
  <c r="L67" i="3" a="1"/>
  <c r="L67" i="3" s="1"/>
  <c r="L67" i="1" a="1"/>
  <c r="L67" i="1" s="1"/>
  <c r="L240" i="3" a="1"/>
  <c r="L240" i="3" s="1"/>
  <c r="L240" i="2" a="1"/>
  <c r="L240" i="2" s="1"/>
  <c r="L240" i="1" a="1"/>
  <c r="L240" i="1" s="1"/>
  <c r="L340" i="1" a="1"/>
  <c r="L340" i="1" s="1"/>
  <c r="L340" i="2" a="1"/>
  <c r="L340" i="2" s="1"/>
  <c r="L340" i="3" a="1"/>
  <c r="L340" i="3" s="1"/>
  <c r="L382" i="3" a="1"/>
  <c r="L382" i="3" s="1"/>
  <c r="L162" i="1" a="1"/>
  <c r="L162" i="1" s="1"/>
  <c r="L162" i="2" a="1"/>
  <c r="L162" i="2" s="1"/>
  <c r="L162" i="3" a="1"/>
  <c r="L162" i="3" s="1"/>
  <c r="L181" i="2" a="1"/>
  <c r="L181" i="2" s="1"/>
  <c r="L181" i="3" a="1"/>
  <c r="L181" i="3" s="1"/>
  <c r="L6" i="2" a="1"/>
  <c r="L6" i="2" s="1"/>
  <c r="L6" i="1" a="1"/>
  <c r="L6" i="1" s="1"/>
  <c r="L6" i="3" a="1"/>
  <c r="L6" i="3" s="1"/>
  <c r="L29" i="3" a="1"/>
  <c r="L29" i="3" s="1"/>
  <c r="L29" i="2" a="1"/>
  <c r="L29" i="2" s="1"/>
  <c r="L29" i="1" a="1"/>
  <c r="L29" i="1" s="1"/>
  <c r="L22" i="3" a="1"/>
  <c r="L22" i="3" s="1"/>
  <c r="L22" i="2" a="1"/>
  <c r="L22" i="2" s="1"/>
  <c r="L293" i="2" a="1"/>
  <c r="L293" i="2" s="1"/>
  <c r="L293" i="1" a="1"/>
  <c r="L293" i="1" s="1"/>
  <c r="L63" i="1" a="1"/>
  <c r="L63" i="1" s="1"/>
  <c r="L249" i="1" a="1"/>
  <c r="L249" i="1" s="1"/>
  <c r="L93" i="2" a="1"/>
  <c r="L93" i="2" s="1"/>
  <c r="L427" i="2" a="1"/>
  <c r="L427" i="2" s="1"/>
  <c r="L48" i="3" a="1"/>
  <c r="L48" i="3" s="1"/>
  <c r="L293" i="3" a="1"/>
  <c r="L293" i="3" s="1"/>
  <c r="L179" i="1" a="1"/>
  <c r="L179" i="1" s="1"/>
  <c r="L179" i="3" a="1"/>
  <c r="L179" i="3" s="1"/>
  <c r="L353" i="3" a="1"/>
  <c r="L353" i="3" s="1"/>
  <c r="L353" i="2" a="1"/>
  <c r="L353" i="2" s="1"/>
  <c r="L108" i="3" a="1"/>
  <c r="L108" i="3" s="1"/>
  <c r="L108" i="1" a="1"/>
  <c r="L108" i="1" s="1"/>
  <c r="L212" i="3" a="1"/>
  <c r="L212" i="3" s="1"/>
  <c r="L212" i="2" a="1"/>
  <c r="L212" i="2" s="1"/>
  <c r="L137" i="3" a="1"/>
  <c r="L137" i="3" s="1"/>
  <c r="L137" i="2" a="1"/>
  <c r="L137" i="2" s="1"/>
  <c r="L45" i="3" a="1"/>
  <c r="L45" i="3" s="1"/>
  <c r="L45" i="2" a="1"/>
  <c r="L45" i="2" s="1"/>
  <c r="L338" i="2" a="1"/>
  <c r="L338" i="2" s="1"/>
  <c r="L338" i="3" a="1"/>
  <c r="L338" i="3" s="1"/>
  <c r="L338" i="1" a="1"/>
  <c r="L338" i="1" s="1"/>
  <c r="L335" i="3" a="1"/>
  <c r="L335" i="3" s="1"/>
  <c r="L335" i="2" a="1"/>
  <c r="L335" i="2" s="1"/>
  <c r="L335" i="1" a="1"/>
  <c r="L335" i="1" s="1"/>
  <c r="L40" i="3" a="1"/>
  <c r="L40" i="3" s="1"/>
  <c r="L40" i="2" a="1"/>
  <c r="L40" i="2" s="1"/>
  <c r="L47" i="2" a="1"/>
  <c r="L47" i="2" s="1"/>
  <c r="L47" i="3" a="1"/>
  <c r="L47" i="3" s="1"/>
  <c r="L47" i="1" a="1"/>
  <c r="L47" i="1" s="1"/>
  <c r="L169" i="3" a="1"/>
  <c r="L169" i="3" s="1"/>
  <c r="L169" i="1" a="1"/>
  <c r="L169" i="1" s="1"/>
  <c r="L169" i="2" a="1"/>
  <c r="L169" i="2" s="1"/>
  <c r="L27" i="3" a="1"/>
  <c r="L27" i="3" s="1"/>
  <c r="L27" i="1" a="1"/>
  <c r="L27" i="1" s="1"/>
  <c r="L7" i="3" a="1"/>
  <c r="L7" i="3" s="1"/>
  <c r="L7" i="2" a="1"/>
  <c r="L7" i="2" s="1"/>
  <c r="L7" i="1" a="1"/>
  <c r="L7" i="1" s="1"/>
  <c r="L250" i="3" a="1"/>
  <c r="L250" i="3" s="1"/>
  <c r="L250" i="2" a="1"/>
  <c r="L250" i="2" s="1"/>
  <c r="L292" i="1" a="1"/>
  <c r="L292" i="1" s="1"/>
  <c r="L147" i="3" a="1"/>
  <c r="L147" i="3" s="1"/>
  <c r="L147" i="2" a="1"/>
  <c r="L147" i="2" s="1"/>
  <c r="L147" i="1" a="1"/>
  <c r="L147" i="1" s="1"/>
  <c r="L424" i="3" a="1"/>
  <c r="L424" i="3" s="1"/>
  <c r="L424" i="2" a="1"/>
  <c r="L424" i="2" s="1"/>
  <c r="L424" i="1" a="1"/>
  <c r="L424" i="1" s="1"/>
  <c r="L389" i="3" a="1"/>
  <c r="L389" i="3" s="1"/>
  <c r="L389" i="2" a="1"/>
  <c r="L389" i="2" s="1"/>
  <c r="L389" i="1" a="1"/>
  <c r="L389" i="1" s="1"/>
  <c r="L102" i="3" a="1"/>
  <c r="L102" i="3" s="1"/>
  <c r="L102" i="1" a="1"/>
  <c r="L102" i="1" s="1"/>
  <c r="L195" i="3" a="1"/>
  <c r="L195" i="3" s="1"/>
  <c r="L195" i="1" a="1"/>
  <c r="L195" i="1" s="1"/>
  <c r="L195" i="2" a="1"/>
  <c r="L195" i="2" s="1"/>
  <c r="L247" i="3" a="1"/>
  <c r="L247" i="3" s="1"/>
  <c r="L247" i="2" a="1"/>
  <c r="L247" i="2" s="1"/>
  <c r="L247" i="1" a="1"/>
  <c r="L247" i="1" s="1"/>
  <c r="L286" i="3" a="1"/>
  <c r="L286" i="3" s="1"/>
  <c r="L286" i="1" a="1"/>
  <c r="L286" i="1" s="1"/>
  <c r="L258" i="1" a="1"/>
  <c r="L258" i="1" s="1"/>
  <c r="L398" i="1" a="1"/>
  <c r="L398" i="1" s="1"/>
  <c r="L398" i="3" a="1"/>
  <c r="L398" i="3" s="1"/>
  <c r="L398" i="2" a="1"/>
  <c r="L398" i="2" s="1"/>
  <c r="L414" i="3" a="1"/>
  <c r="L414" i="3" s="1"/>
  <c r="L414" i="1" a="1"/>
  <c r="L414" i="1" s="1"/>
  <c r="L414" i="2" a="1"/>
  <c r="L414" i="2" s="1"/>
  <c r="L329" i="3" a="1"/>
  <c r="L329" i="3" s="1"/>
  <c r="L329" i="1" a="1"/>
  <c r="L329" i="1" s="1"/>
  <c r="L329" i="2" a="1"/>
  <c r="L329" i="2" s="1"/>
  <c r="L265" i="3" a="1"/>
  <c r="L265" i="3" s="1"/>
  <c r="L265" i="2" a="1"/>
  <c r="L265" i="2" s="1"/>
  <c r="L265" i="1" a="1"/>
  <c r="L265" i="1" s="1"/>
  <c r="L367" i="3" a="1"/>
  <c r="L367" i="3" s="1"/>
  <c r="L367" i="1" a="1"/>
  <c r="L367" i="1" s="1"/>
  <c r="L367" i="2" a="1"/>
  <c r="L367" i="2" s="1"/>
  <c r="L159" i="2" a="1"/>
  <c r="L159" i="2" s="1"/>
  <c r="L159" i="1" a="1"/>
  <c r="L159" i="1" s="1"/>
  <c r="L365" i="3" a="1"/>
  <c r="L365" i="3" s="1"/>
  <c r="L365" i="2" a="1"/>
  <c r="L365" i="2" s="1"/>
  <c r="L365" i="1" a="1"/>
  <c r="L365" i="1" s="1"/>
  <c r="L132" i="3" a="1"/>
  <c r="L132" i="3" s="1"/>
  <c r="L132" i="2" a="1"/>
  <c r="L132" i="2" s="1"/>
  <c r="L132" i="1" a="1"/>
  <c r="L132" i="1" s="1"/>
  <c r="L16" i="2" a="1"/>
  <c r="L16" i="2" s="1"/>
  <c r="L16" i="3" a="1"/>
  <c r="L16" i="3" s="1"/>
  <c r="L198" i="3" a="1"/>
  <c r="L198" i="3" s="1"/>
  <c r="L198" i="2" a="1"/>
  <c r="L198" i="2" s="1"/>
  <c r="L370" i="3" a="1"/>
  <c r="L370" i="3" s="1"/>
  <c r="L370" i="2" a="1"/>
  <c r="L370" i="2" s="1"/>
  <c r="L370" i="1" a="1"/>
  <c r="L370" i="1" s="1"/>
  <c r="L98" i="2" a="1"/>
  <c r="L98" i="2" s="1"/>
  <c r="L98" i="3" a="1"/>
  <c r="L98" i="3" s="1"/>
  <c r="L98" i="1" a="1"/>
  <c r="L98" i="1" s="1"/>
  <c r="L129" i="3" a="1"/>
  <c r="L129" i="3" s="1"/>
  <c r="L129" i="2" a="1"/>
  <c r="L129" i="2" s="1"/>
  <c r="L410" i="3" a="1"/>
  <c r="L410" i="3" s="1"/>
  <c r="L410" i="2" a="1"/>
  <c r="L410" i="2" s="1"/>
  <c r="L361" i="2" a="1"/>
  <c r="L361" i="2" s="1"/>
  <c r="L361" i="3" a="1"/>
  <c r="L361" i="3" s="1"/>
  <c r="L224" i="3" a="1"/>
  <c r="L224" i="3" s="1"/>
  <c r="L224" i="1" a="1"/>
  <c r="L224" i="1" s="1"/>
  <c r="L396" i="2" a="1"/>
  <c r="L396" i="2" s="1"/>
  <c r="L396" i="3" a="1"/>
  <c r="L396" i="3" s="1"/>
  <c r="L396" i="1" a="1"/>
  <c r="L396" i="1" s="1"/>
  <c r="L75" i="3" a="1"/>
  <c r="L75" i="3" s="1"/>
  <c r="L75" i="1" a="1"/>
  <c r="L75" i="1" s="1"/>
  <c r="L75" i="2" a="1"/>
  <c r="L75" i="2" s="1"/>
  <c r="L120" i="3" a="1"/>
  <c r="L120" i="3" s="1"/>
  <c r="L120" i="1" a="1"/>
  <c r="L120" i="1" s="1"/>
  <c r="L120" i="2" a="1"/>
  <c r="L120" i="2" s="1"/>
  <c r="L111" i="2" a="1"/>
  <c r="L111" i="2" s="1"/>
  <c r="L111" i="3" a="1"/>
  <c r="L111" i="3" s="1"/>
  <c r="L95" i="3" a="1"/>
  <c r="L95" i="3" s="1"/>
  <c r="L95" i="1" a="1"/>
  <c r="L95" i="1" s="1"/>
  <c r="L95" i="2" a="1"/>
  <c r="L95" i="2" s="1"/>
  <c r="L199" i="3" a="1"/>
  <c r="L199" i="3" s="1"/>
  <c r="L199" i="2" a="1"/>
  <c r="L199" i="2" s="1"/>
  <c r="L342" i="3" a="1"/>
  <c r="L342" i="3" s="1"/>
  <c r="L342" i="2" a="1"/>
  <c r="L342" i="2" s="1"/>
  <c r="L295" i="3" a="1"/>
  <c r="L295" i="3" s="1"/>
  <c r="L295" i="2" a="1"/>
  <c r="L295" i="2" s="1"/>
  <c r="L295" i="1" a="1"/>
  <c r="L295" i="1" s="1"/>
  <c r="L38" i="3" a="1"/>
  <c r="L38" i="3" s="1"/>
  <c r="L38" i="2" a="1"/>
  <c r="L38" i="2" s="1"/>
  <c r="L38" i="1" a="1"/>
  <c r="L38" i="1" s="1"/>
  <c r="L30" i="3" a="1"/>
  <c r="L30" i="3" s="1"/>
  <c r="L30" i="2" a="1"/>
  <c r="L30" i="2" s="1"/>
  <c r="L13" i="3" a="1"/>
  <c r="L13" i="3" s="1"/>
  <c r="L13" i="2" a="1"/>
  <c r="L13" i="2" s="1"/>
  <c r="L332" i="3" a="1"/>
  <c r="L332" i="3" s="1"/>
  <c r="L332" i="2" a="1"/>
  <c r="L332" i="2" s="1"/>
  <c r="L332" i="1" a="1"/>
  <c r="L332" i="1" s="1"/>
  <c r="L263" i="3" a="1"/>
  <c r="L263" i="3" s="1"/>
  <c r="L263" i="1" a="1"/>
  <c r="L263" i="1" s="1"/>
  <c r="L333" i="3" a="1"/>
  <c r="L333" i="3" s="1"/>
  <c r="L333" i="2" a="1"/>
  <c r="L333" i="2" s="1"/>
  <c r="L333" i="1" a="1"/>
  <c r="L333" i="1" s="1"/>
  <c r="L40" i="1" a="1"/>
  <c r="L40" i="1" s="1"/>
  <c r="L16" i="1" a="1"/>
  <c r="L16" i="1" s="1"/>
  <c r="L213" i="1" a="1"/>
  <c r="L213" i="1" s="1"/>
  <c r="L156" i="1" a="1"/>
  <c r="L156" i="1" s="1"/>
  <c r="L124" i="1" a="1"/>
  <c r="L124" i="1" s="1"/>
  <c r="L342" i="1" a="1"/>
  <c r="L342" i="1" s="1"/>
  <c r="L248" i="1" a="1"/>
  <c r="L248" i="1" s="1"/>
  <c r="L102" i="2" a="1"/>
  <c r="L102" i="2" s="1"/>
  <c r="L175" i="2" a="1"/>
  <c r="L175" i="2" s="1"/>
  <c r="L428" i="2" a="1"/>
  <c r="L428" i="2" s="1"/>
  <c r="L299" i="3" a="1"/>
  <c r="L299" i="3" s="1"/>
  <c r="L425" i="3" a="1"/>
  <c r="L425" i="3" s="1"/>
  <c r="L425" i="2" a="1"/>
  <c r="L425" i="2" s="1"/>
  <c r="L425" i="1" a="1"/>
  <c r="L425" i="1" s="1"/>
  <c r="L364" i="3" a="1"/>
  <c r="L364" i="3" s="1"/>
  <c r="L364" i="1" a="1"/>
  <c r="L364" i="1" s="1"/>
  <c r="L404" i="3" a="1"/>
  <c r="L404" i="3" s="1"/>
  <c r="L404" i="2" a="1"/>
  <c r="L404" i="2" s="1"/>
  <c r="L135" i="3" a="1"/>
  <c r="L135" i="3" s="1"/>
  <c r="L135" i="2" a="1"/>
  <c r="L135" i="2" s="1"/>
  <c r="L371" i="3" a="1"/>
  <c r="L371" i="3" s="1"/>
  <c r="L371" i="1" a="1"/>
  <c r="L371" i="1" s="1"/>
  <c r="L371" i="2" a="1"/>
  <c r="L371" i="2" s="1"/>
  <c r="L158" i="3" a="1"/>
  <c r="L158" i="3" s="1"/>
  <c r="L158" i="1" a="1"/>
  <c r="L158" i="1" s="1"/>
  <c r="L158" i="2" a="1"/>
  <c r="L158" i="2" s="1"/>
  <c r="L421" i="2" a="1"/>
  <c r="L421" i="2" s="1"/>
  <c r="L421" i="1" a="1"/>
  <c r="L421" i="1" s="1"/>
  <c r="L421" i="3" a="1"/>
  <c r="L421" i="3" s="1"/>
  <c r="L94" i="3" a="1"/>
  <c r="L94" i="3" s="1"/>
  <c r="L94" i="2" a="1"/>
  <c r="L94" i="2" s="1"/>
  <c r="L321" i="2" a="1"/>
  <c r="L321" i="2" s="1"/>
  <c r="L321" i="1" a="1"/>
  <c r="L321" i="1" s="1"/>
  <c r="L252" i="2" a="1"/>
  <c r="L252" i="2" s="1"/>
  <c r="L252" i="3" a="1"/>
  <c r="L252" i="3" s="1"/>
  <c r="L252" i="1" a="1"/>
  <c r="L252" i="1" s="1"/>
  <c r="L278" i="3" a="1"/>
  <c r="L278" i="3" s="1"/>
  <c r="L278" i="2" a="1"/>
  <c r="L278" i="2" s="1"/>
  <c r="L301" i="2" a="1"/>
  <c r="L301" i="2" s="1"/>
  <c r="L301" i="1" a="1"/>
  <c r="L301" i="1" s="1"/>
  <c r="L266" i="3" a="1"/>
  <c r="L266" i="3" s="1"/>
  <c r="L266" i="2" a="1"/>
  <c r="L266" i="2" s="1"/>
  <c r="L266" i="1" a="1"/>
  <c r="L266" i="1" s="1"/>
  <c r="L121" i="1" a="1"/>
  <c r="L121" i="1" s="1"/>
  <c r="L358" i="1" a="1"/>
  <c r="L358" i="1" s="1"/>
  <c r="L33" i="2" a="1"/>
  <c r="L33" i="2" s="1"/>
  <c r="L191" i="3" a="1"/>
  <c r="L191" i="3" s="1"/>
  <c r="L191" i="2" a="1"/>
  <c r="L191" i="2" s="1"/>
  <c r="L363" i="3" a="1"/>
  <c r="L363" i="3" s="1"/>
  <c r="L363" i="2" a="1"/>
  <c r="L363" i="2" s="1"/>
  <c r="L363" i="1" a="1"/>
  <c r="L363" i="1" s="1"/>
  <c r="L166" i="3" a="1"/>
  <c r="L166" i="3" s="1"/>
  <c r="L166" i="2" a="1"/>
  <c r="L166" i="2" s="1"/>
  <c r="L354" i="3" a="1"/>
  <c r="L354" i="3" s="1"/>
  <c r="L354" i="2" a="1"/>
  <c r="L354" i="2" s="1"/>
  <c r="L423" i="3" a="1"/>
  <c r="L423" i="3" s="1"/>
  <c r="L423" i="2" a="1"/>
  <c r="L423" i="2" s="1"/>
  <c r="L423" i="1" a="1"/>
  <c r="L423" i="1" s="1"/>
  <c r="L211" i="3" a="1"/>
  <c r="L211" i="3" s="1"/>
  <c r="L211" i="1" a="1"/>
  <c r="L211" i="1" s="1"/>
  <c r="L211" i="2" a="1"/>
  <c r="L211" i="2" s="1"/>
  <c r="L383" i="2" a="1"/>
  <c r="L383" i="2" s="1"/>
  <c r="L383" i="1" a="1"/>
  <c r="L383" i="1" s="1"/>
  <c r="L88" i="3" a="1"/>
  <c r="L88" i="3" s="1"/>
  <c r="L88" i="1" a="1"/>
  <c r="L88" i="1" s="1"/>
  <c r="L92" i="3" a="1"/>
  <c r="L92" i="3" s="1"/>
  <c r="L92" i="2" a="1"/>
  <c r="L92" i="2" s="1"/>
  <c r="L87" i="3" a="1"/>
  <c r="L87" i="3" s="1"/>
  <c r="L87" i="2" a="1"/>
  <c r="L87" i="2" s="1"/>
  <c r="L87" i="1" a="1"/>
  <c r="L87" i="1" s="1"/>
  <c r="L17" i="3" a="1"/>
  <c r="L17" i="3" s="1"/>
  <c r="L17" i="2" a="1"/>
  <c r="L17" i="2" s="1"/>
  <c r="L39" i="3" a="1"/>
  <c r="L39" i="3" s="1"/>
  <c r="L39" i="1" a="1"/>
  <c r="L39" i="1" s="1"/>
  <c r="L39" i="2" a="1"/>
  <c r="L39" i="2" s="1"/>
  <c r="L267" i="3" a="1"/>
  <c r="L267" i="3" s="1"/>
  <c r="L267" i="2" a="1"/>
  <c r="L267" i="2" s="1"/>
  <c r="L267" i="1" a="1"/>
  <c r="L267" i="1" s="1"/>
  <c r="L61" i="1" a="1"/>
  <c r="L61" i="1" s="1"/>
  <c r="L136" i="1" a="1"/>
  <c r="L136" i="1" s="1"/>
  <c r="L344" i="1" a="1"/>
  <c r="L344" i="1" s="1"/>
  <c r="L233" i="1" a="1"/>
  <c r="L233" i="1" s="1"/>
  <c r="L285" i="2" a="1"/>
  <c r="L285" i="2" s="1"/>
  <c r="L344" i="2" a="1"/>
  <c r="L344" i="2" s="1"/>
  <c r="L406" i="2" a="1"/>
  <c r="L406" i="2" s="1"/>
  <c r="L301" i="3" a="1"/>
  <c r="L301" i="3" s="1"/>
  <c r="L140" i="3" a="1"/>
  <c r="L140" i="3" s="1"/>
  <c r="L165" i="3" a="1"/>
  <c r="L165" i="3" s="1"/>
  <c r="L165" i="2" a="1"/>
  <c r="L165" i="2" s="1"/>
  <c r="L91" i="3" a="1"/>
  <c r="L91" i="3" s="1"/>
  <c r="L91" i="2" a="1"/>
  <c r="L91" i="2" s="1"/>
  <c r="L294" i="3" a="1"/>
  <c r="L294" i="3" s="1"/>
  <c r="L294" i="2" a="1"/>
  <c r="L294" i="2" s="1"/>
  <c r="L294" i="1" a="1"/>
  <c r="L294" i="1" s="1"/>
  <c r="L52" i="3" a="1"/>
  <c r="L52" i="3" s="1"/>
  <c r="L52" i="2" a="1"/>
  <c r="L52" i="2" s="1"/>
  <c r="L31" i="3" a="1"/>
  <c r="L31" i="3" s="1"/>
  <c r="L31" i="2" a="1"/>
  <c r="L31" i="2" s="1"/>
  <c r="L310" i="3" a="1"/>
  <c r="L310" i="3" s="1"/>
  <c r="L310" i="1" a="1"/>
  <c r="L310" i="1" s="1"/>
  <c r="L325" i="3" a="1"/>
  <c r="L325" i="3" s="1"/>
  <c r="L325" i="2" a="1"/>
  <c r="L325" i="2" s="1"/>
  <c r="L42" i="1" a="1"/>
  <c r="L42" i="1" s="1"/>
  <c r="L140" i="2" a="1"/>
  <c r="L140" i="2" s="1"/>
  <c r="L303" i="2" a="1"/>
  <c r="L303" i="2" s="1"/>
  <c r="L412" i="3" a="1"/>
  <c r="L412" i="3" s="1"/>
  <c r="L412" i="2" a="1"/>
  <c r="L412" i="2" s="1"/>
  <c r="L190" i="3" a="1"/>
  <c r="L190" i="3" s="1"/>
  <c r="L190" i="1" a="1"/>
  <c r="L190" i="1" s="1"/>
  <c r="L190" i="2" a="1"/>
  <c r="L190" i="2" s="1"/>
  <c r="L420" i="3" a="1"/>
  <c r="L420" i="3" s="1"/>
  <c r="L420" i="2" a="1"/>
  <c r="L420" i="2" s="1"/>
  <c r="L106" i="3" a="1"/>
  <c r="L106" i="3" s="1"/>
  <c r="L106" i="1" a="1"/>
  <c r="L106" i="1" s="1"/>
  <c r="L78" i="3" a="1"/>
  <c r="L78" i="3" s="1"/>
  <c r="L78" i="2" a="1"/>
  <c r="L78" i="2" s="1"/>
  <c r="L161" i="3" a="1"/>
  <c r="L161" i="3" s="1"/>
  <c r="L161" i="2" a="1"/>
  <c r="L161" i="2" s="1"/>
  <c r="L312" i="3" a="1"/>
  <c r="L312" i="3" s="1"/>
  <c r="L312" i="2" a="1"/>
  <c r="L312" i="2" s="1"/>
  <c r="L261" i="3" a="1"/>
  <c r="L261" i="3" s="1"/>
  <c r="L261" i="2" a="1"/>
  <c r="L261" i="2" s="1"/>
  <c r="L298" i="3" a="1"/>
  <c r="L298" i="3" s="1"/>
  <c r="L298" i="1" a="1"/>
  <c r="L298" i="1" s="1"/>
  <c r="L298" i="2" a="1"/>
  <c r="L298" i="2" s="1"/>
  <c r="L11" i="3" a="1"/>
  <c r="L11" i="3" s="1"/>
  <c r="L11" i="2" a="1"/>
  <c r="L11" i="2" s="1"/>
  <c r="L11" i="1" a="1"/>
  <c r="L11" i="1" s="1"/>
  <c r="L237" i="3" a="1"/>
  <c r="L237" i="3" s="1"/>
  <c r="L237" i="2" a="1"/>
  <c r="L237" i="2" s="1"/>
  <c r="L239" i="3" a="1"/>
  <c r="L239" i="3" s="1"/>
  <c r="L239" i="2" a="1"/>
  <c r="L239" i="2" s="1"/>
  <c r="L239" i="1" a="1"/>
  <c r="L239" i="1" s="1"/>
  <c r="L14" i="1" a="1"/>
  <c r="L14" i="1" s="1"/>
  <c r="L318" i="1" a="1"/>
  <c r="L318" i="1" s="1"/>
  <c r="L14" i="2" a="1"/>
  <c r="L14" i="2" s="1"/>
  <c r="L88" i="2" a="1"/>
  <c r="L88" i="2" s="1"/>
  <c r="L321" i="3" a="1"/>
  <c r="L321" i="3" s="1"/>
  <c r="L400" i="3" a="1"/>
  <c r="L400" i="3" s="1"/>
  <c r="L369" i="1" a="1"/>
  <c r="L369" i="1" s="1"/>
  <c r="L369" i="3" a="1"/>
  <c r="L369" i="3" s="1"/>
  <c r="L369" i="2" a="1"/>
  <c r="L369" i="2" s="1"/>
  <c r="L418" i="2" a="1"/>
  <c r="L418" i="2" s="1"/>
  <c r="L418" i="1" a="1"/>
  <c r="L418" i="1" s="1"/>
  <c r="L418" i="3" a="1"/>
  <c r="L418" i="3" s="1"/>
  <c r="L182" i="3" a="1"/>
  <c r="L182" i="3" s="1"/>
  <c r="L182" i="2" a="1"/>
  <c r="L182" i="2" s="1"/>
  <c r="L182" i="1" a="1"/>
  <c r="L182" i="1" s="1"/>
  <c r="L131" i="3" a="1"/>
  <c r="L131" i="3" s="1"/>
  <c r="L131" i="2" a="1"/>
  <c r="L131" i="2" s="1"/>
  <c r="L77" i="2" a="1"/>
  <c r="L77" i="2" s="1"/>
  <c r="L77" i="3" a="1"/>
  <c r="L77" i="3" s="1"/>
  <c r="L322" i="1" a="1"/>
  <c r="L322" i="1" s="1"/>
  <c r="L322" i="2" a="1"/>
  <c r="L322" i="2" s="1"/>
  <c r="L322" i="3" a="1"/>
  <c r="L322" i="3" s="1"/>
  <c r="L115" i="1" a="1"/>
  <c r="L115" i="1" s="1"/>
  <c r="L406" i="1" a="1"/>
  <c r="L406" i="1" s="1"/>
  <c r="L364" i="2" a="1"/>
  <c r="L364" i="2" s="1"/>
  <c r="L170" i="2" a="1"/>
  <c r="L170" i="2" s="1"/>
  <c r="L170" i="1" a="1"/>
  <c r="L170" i="1" s="1"/>
  <c r="L352" i="3" a="1"/>
  <c r="L352" i="3" s="1"/>
  <c r="L352" i="2" a="1"/>
  <c r="L352" i="2" s="1"/>
  <c r="L352" i="1" a="1"/>
  <c r="L352" i="1" s="1"/>
  <c r="L128" i="3" a="1"/>
  <c r="L128" i="3" s="1"/>
  <c r="L128" i="2" a="1"/>
  <c r="L128" i="2" s="1"/>
  <c r="L128" i="1" a="1"/>
  <c r="L128" i="1" s="1"/>
  <c r="L419" i="3" a="1"/>
  <c r="L419" i="3" s="1"/>
  <c r="L419" i="2" a="1"/>
  <c r="L419" i="2" s="1"/>
  <c r="L143" i="3" a="1"/>
  <c r="L143" i="3" s="1"/>
  <c r="L143" i="1" a="1"/>
  <c r="L143" i="1" s="1"/>
  <c r="L399" i="2" a="1"/>
  <c r="L399" i="2" s="1"/>
  <c r="L399" i="3" a="1"/>
  <c r="L399" i="3" s="1"/>
  <c r="L127" i="1" a="1"/>
  <c r="L127" i="1" s="1"/>
  <c r="L127" i="2" a="1"/>
  <c r="L127" i="2" s="1"/>
  <c r="L127" i="3" a="1"/>
  <c r="L127" i="3" s="1"/>
  <c r="L153" i="2" a="1"/>
  <c r="L153" i="2" s="1"/>
  <c r="L153" i="3" a="1"/>
  <c r="L153" i="3" s="1"/>
  <c r="L80" i="1" a="1"/>
  <c r="L80" i="1" s="1"/>
  <c r="L80" i="3" a="1"/>
  <c r="L80" i="3" s="1"/>
  <c r="L56" i="2" a="1"/>
  <c r="L56" i="2" s="1"/>
  <c r="L56" i="3" a="1"/>
  <c r="L56" i="3" s="1"/>
  <c r="L238" i="3" a="1"/>
  <c r="L238" i="3" s="1"/>
  <c r="L238" i="1" a="1"/>
  <c r="L238" i="1" s="1"/>
  <c r="L238" i="2" a="1"/>
  <c r="L238" i="2" s="1"/>
  <c r="L50" i="2" a="1"/>
  <c r="L50" i="2" s="1"/>
  <c r="L50" i="3" a="1"/>
  <c r="L50" i="3" s="1"/>
  <c r="L70" i="2" a="1"/>
  <c r="L70" i="2" s="1"/>
  <c r="L70" i="3" a="1"/>
  <c r="L70" i="3" s="1"/>
  <c r="L276" i="3" a="1"/>
  <c r="L276" i="3" s="1"/>
  <c r="L276" i="2" a="1"/>
  <c r="L276" i="2" s="1"/>
  <c r="L290" i="2" a="1"/>
  <c r="L290" i="2" s="1"/>
  <c r="L290" i="3" a="1"/>
  <c r="L290" i="3" s="1"/>
  <c r="L146" i="1" a="1"/>
  <c r="L146" i="1" s="1"/>
  <c r="L300" i="1" a="1"/>
  <c r="L300" i="1" s="1"/>
  <c r="L184" i="2" a="1"/>
  <c r="L184" i="2" s="1"/>
  <c r="L184" i="1" a="1"/>
  <c r="L184" i="1" s="1"/>
  <c r="L372" i="3" a="1"/>
  <c r="L372" i="3" s="1"/>
  <c r="L372" i="1" a="1"/>
  <c r="L372" i="1" s="1"/>
  <c r="L372" i="2" a="1"/>
  <c r="L372" i="2" s="1"/>
  <c r="L217" i="1" a="1"/>
  <c r="L217" i="1" s="1"/>
  <c r="L217" i="3" a="1"/>
  <c r="L217" i="3" s="1"/>
  <c r="L109" i="3" a="1"/>
  <c r="L109" i="3" s="1"/>
  <c r="L109" i="1" a="1"/>
  <c r="L109" i="1" s="1"/>
  <c r="L84" i="3" a="1"/>
  <c r="L84" i="3" s="1"/>
  <c r="L84" i="1" a="1"/>
  <c r="L84" i="1" s="1"/>
  <c r="L81" i="3" a="1"/>
  <c r="L81" i="3" s="1"/>
  <c r="L81" i="2" a="1"/>
  <c r="L81" i="2" s="1"/>
  <c r="L25" i="1" a="1"/>
  <c r="L25" i="1" s="1"/>
  <c r="L25" i="2" a="1"/>
  <c r="L25" i="2" s="1"/>
  <c r="L231" i="3" a="1"/>
  <c r="L231" i="3" s="1"/>
  <c r="L231" i="1" a="1"/>
  <c r="L231" i="1" s="1"/>
  <c r="L231" i="2" a="1"/>
  <c r="L231" i="2" s="1"/>
  <c r="L66" i="3" a="1"/>
  <c r="L66" i="3" s="1"/>
  <c r="L66" i="1" a="1"/>
  <c r="L66" i="1" s="1"/>
  <c r="L273" i="2" a="1"/>
  <c r="L273" i="2" s="1"/>
  <c r="L273" i="3" a="1"/>
  <c r="L273" i="3" s="1"/>
  <c r="L12" i="1" a="1"/>
  <c r="L12" i="1" s="1"/>
  <c r="L77" i="1" a="1"/>
  <c r="L77" i="1" s="1"/>
  <c r="L25" i="3" a="1"/>
  <c r="L25" i="3" s="1"/>
  <c r="L61" i="3" a="1"/>
  <c r="L61" i="3" s="1"/>
  <c r="L214" i="3" a="1"/>
  <c r="L214" i="3" s="1"/>
  <c r="L270" i="3" a="1"/>
  <c r="L270" i="3" s="1"/>
  <c r="L157" i="2" a="1"/>
  <c r="L157" i="2" s="1"/>
  <c r="L157" i="1" a="1"/>
  <c r="L157" i="1" s="1"/>
  <c r="L429" i="3" a="1"/>
  <c r="L429" i="3" s="1"/>
  <c r="L429" i="1" a="1"/>
  <c r="L429" i="1" s="1"/>
  <c r="L97" i="3" a="1"/>
  <c r="L97" i="3" s="1"/>
  <c r="L97" i="2" a="1"/>
  <c r="L97" i="2" s="1"/>
  <c r="L409" i="3" a="1"/>
  <c r="L409" i="3" s="1"/>
  <c r="L409" i="2" a="1"/>
  <c r="L409" i="2" s="1"/>
  <c r="L409" i="1" a="1"/>
  <c r="L409" i="1" s="1"/>
  <c r="L360" i="2" a="1"/>
  <c r="L360" i="2" s="1"/>
  <c r="L360" i="3" a="1"/>
  <c r="L360" i="3" s="1"/>
  <c r="L216" i="3" a="1"/>
  <c r="L216" i="3" s="1"/>
  <c r="L216" i="2" a="1"/>
  <c r="L216" i="2" s="1"/>
  <c r="L101" i="2" a="1"/>
  <c r="L101" i="2" s="1"/>
  <c r="L101" i="3" a="1"/>
  <c r="L101" i="3" s="1"/>
  <c r="L101" i="1" a="1"/>
  <c r="L101" i="1" s="1"/>
  <c r="L79" i="3" a="1"/>
  <c r="L79" i="3" s="1"/>
  <c r="L79" i="2" a="1"/>
  <c r="L79" i="2" s="1"/>
  <c r="L150" i="2" a="1"/>
  <c r="L150" i="2" s="1"/>
  <c r="L150" i="3" a="1"/>
  <c r="L150" i="3" s="1"/>
  <c r="L150" i="1" a="1"/>
  <c r="L150" i="1" s="1"/>
  <c r="L277" i="3" a="1"/>
  <c r="L277" i="3" s="1"/>
  <c r="L277" i="1" a="1"/>
  <c r="L277" i="1" s="1"/>
  <c r="L284" i="2" a="1"/>
  <c r="L284" i="2" s="1"/>
  <c r="L284" i="3" a="1"/>
  <c r="L284" i="3" s="1"/>
  <c r="L69" i="3" a="1"/>
  <c r="L69" i="3" s="1"/>
  <c r="L69" i="2" a="1"/>
  <c r="L69" i="2" s="1"/>
  <c r="L54" i="2" a="1"/>
  <c r="L54" i="2" s="1"/>
  <c r="L54" i="3" a="1"/>
  <c r="L54" i="3" s="1"/>
  <c r="L251" i="3" a="1"/>
  <c r="L251" i="3" s="1"/>
  <c r="L251" i="1" a="1"/>
  <c r="L251" i="1" s="1"/>
  <c r="L314" i="3" a="1"/>
  <c r="L314" i="3" s="1"/>
  <c r="L314" i="2" a="1"/>
  <c r="L314" i="2" s="1"/>
  <c r="L65" i="1" a="1"/>
  <c r="L65" i="1" s="1"/>
  <c r="L52" i="1" a="1"/>
  <c r="L52" i="1" s="1"/>
  <c r="L260" i="1" a="1"/>
  <c r="L260" i="1" s="1"/>
  <c r="L419" i="1" a="1"/>
  <c r="L419" i="1" s="1"/>
  <c r="L385" i="1" a="1"/>
  <c r="L385" i="1" s="1"/>
  <c r="L57" i="2" a="1"/>
  <c r="L57" i="2" s="1"/>
  <c r="L106" i="2" a="1"/>
  <c r="L106" i="2" s="1"/>
  <c r="L146" i="2" a="1"/>
  <c r="L146" i="2" s="1"/>
  <c r="L203" i="2" a="1"/>
  <c r="L203" i="2" s="1"/>
  <c r="L310" i="2" a="1"/>
  <c r="L310" i="2" s="1"/>
  <c r="L385" i="2" a="1"/>
  <c r="L385" i="2" s="1"/>
  <c r="L413" i="2" a="1"/>
  <c r="L413" i="2" s="1"/>
  <c r="L413" i="1" a="1"/>
  <c r="L413" i="1" s="1"/>
  <c r="L422" i="3" a="1"/>
  <c r="L422" i="3" s="1"/>
  <c r="L422" i="2" a="1"/>
  <c r="L422" i="2" s="1"/>
  <c r="L422" i="1" a="1"/>
  <c r="L422" i="1" s="1"/>
  <c r="L134" i="3" a="1"/>
  <c r="L134" i="3" s="1"/>
  <c r="L134" i="2" a="1"/>
  <c r="L134" i="2" s="1"/>
  <c r="L394" i="3" a="1"/>
  <c r="L394" i="3" s="1"/>
  <c r="L394" i="1" a="1"/>
  <c r="L394" i="1" s="1"/>
  <c r="L193" i="3" a="1"/>
  <c r="L193" i="3" s="1"/>
  <c r="L193" i="2" a="1"/>
  <c r="L193" i="2" s="1"/>
  <c r="L193" i="1" a="1"/>
  <c r="L193" i="1" s="1"/>
  <c r="L176" i="3" a="1"/>
  <c r="L176" i="3" s="1"/>
  <c r="L176" i="2" a="1"/>
  <c r="L176" i="2" s="1"/>
  <c r="L208" i="3" a="1"/>
  <c r="L208" i="3" s="1"/>
  <c r="L208" i="2" a="1"/>
  <c r="L208" i="2" s="1"/>
  <c r="L208" i="1" a="1"/>
  <c r="L208" i="1" s="1"/>
  <c r="L173" i="3" a="1"/>
  <c r="L173" i="3" s="1"/>
  <c r="L173" i="2" a="1"/>
  <c r="L173" i="2" s="1"/>
  <c r="L256" i="3" a="1"/>
  <c r="L256" i="3" s="1"/>
  <c r="L256" i="2" a="1"/>
  <c r="L256" i="2" s="1"/>
  <c r="L256" i="1" a="1"/>
  <c r="L256" i="1" s="1"/>
  <c r="L315" i="3" a="1"/>
  <c r="L315" i="3" s="1"/>
  <c r="L315" i="2" a="1"/>
  <c r="L315" i="2" s="1"/>
  <c r="L323" i="2" a="1"/>
  <c r="L323" i="2" s="1"/>
  <c r="L323" i="3" a="1"/>
  <c r="L323" i="3" s="1"/>
  <c r="L21" i="3" a="1"/>
  <c r="L21" i="3" s="1"/>
  <c r="L21" i="1" a="1"/>
  <c r="L21" i="1" s="1"/>
  <c r="L62" i="3" a="1"/>
  <c r="L62" i="3" s="1"/>
  <c r="L62" i="2" a="1"/>
  <c r="L62" i="2" s="1"/>
  <c r="L18" i="3" a="1"/>
  <c r="L18" i="3" s="1"/>
  <c r="L18" i="1" a="1"/>
  <c r="L18" i="1" s="1"/>
  <c r="L232" i="3" a="1"/>
  <c r="L232" i="3" s="1"/>
  <c r="L232" i="2" a="1"/>
  <c r="L232" i="2" s="1"/>
  <c r="L219" i="1" a="1"/>
  <c r="L219" i="1" s="1"/>
  <c r="L331" i="1" a="1"/>
  <c r="L331" i="1" s="1"/>
  <c r="L314" i="1" a="1"/>
  <c r="L314" i="1" s="1"/>
  <c r="L276" i="1" a="1"/>
  <c r="L276" i="1" s="1"/>
  <c r="L316" i="2" a="1"/>
  <c r="L316" i="2" s="1"/>
  <c r="L260" i="2" a="1"/>
  <c r="L260" i="2" s="1"/>
  <c r="L330" i="2" a="1"/>
  <c r="L330" i="2" s="1"/>
  <c r="L392" i="2" a="1"/>
  <c r="L392" i="2" s="1"/>
  <c r="L157" i="3" a="1"/>
  <c r="L157" i="3" s="1"/>
  <c r="I431" i="2"/>
  <c r="J431" i="2" s="1"/>
  <c r="K431" i="2" s="1"/>
  <c r="I434" i="2"/>
  <c r="J434" i="2" s="1"/>
  <c r="K434" i="2" s="1"/>
  <c r="I431" i="3"/>
  <c r="I431" i="1"/>
  <c r="J431" i="1" s="1"/>
  <c r="K431" i="1" s="1"/>
  <c r="I434" i="1"/>
  <c r="J434" i="1" s="1"/>
  <c r="K434" i="1" s="1"/>
  <c r="I432" i="2"/>
  <c r="J432" i="2" s="1"/>
  <c r="K432" i="2" s="1"/>
  <c r="I432" i="1"/>
  <c r="J432" i="1" s="1"/>
  <c r="K432" i="1" s="1"/>
  <c r="I433" i="1"/>
  <c r="J433" i="1" s="1"/>
  <c r="K433" i="1" s="1"/>
  <c r="I433" i="2"/>
  <c r="J433" i="2" s="1"/>
  <c r="K433" i="2" s="1"/>
  <c r="M67" i="6"/>
  <c r="M147" i="6"/>
  <c r="M167" i="6"/>
  <c r="M247" i="6"/>
  <c r="M347" i="6"/>
  <c r="M387" i="6"/>
  <c r="M381" i="6"/>
  <c r="M234" i="6"/>
  <c r="M176" i="6"/>
  <c r="M297" i="6"/>
  <c r="M150" i="6"/>
  <c r="M52" i="6"/>
  <c r="M132" i="6"/>
  <c r="M172" i="6"/>
  <c r="M252" i="6"/>
  <c r="M332" i="6"/>
  <c r="M372" i="6"/>
  <c r="M155" i="6"/>
  <c r="M94" i="6"/>
  <c r="M114" i="6"/>
  <c r="M194" i="6"/>
  <c r="M214" i="6"/>
  <c r="M294" i="6"/>
  <c r="M314" i="6"/>
  <c r="M394" i="6"/>
  <c r="M414" i="6"/>
  <c r="M71" i="6"/>
  <c r="M35" i="6"/>
  <c r="M115" i="6"/>
  <c r="M135" i="6"/>
  <c r="M215" i="6"/>
  <c r="M235" i="6"/>
  <c r="M315" i="6"/>
  <c r="M335" i="6"/>
  <c r="M415" i="6"/>
  <c r="M334" i="6"/>
  <c r="M276" i="6"/>
  <c r="M129" i="6"/>
  <c r="M36" i="6"/>
  <c r="M56" i="6"/>
  <c r="M57" i="6"/>
  <c r="M77" i="6"/>
  <c r="M157" i="6"/>
  <c r="M177" i="6"/>
  <c r="M257" i="6"/>
  <c r="M277" i="6"/>
  <c r="M357" i="6"/>
  <c r="M377" i="6"/>
  <c r="M397" i="6"/>
  <c r="M250" i="6"/>
  <c r="M192" i="6"/>
  <c r="M47" i="6"/>
  <c r="M87" i="6"/>
  <c r="M187" i="6"/>
  <c r="M287" i="6"/>
  <c r="M9" i="6"/>
  <c r="M89" i="6"/>
  <c r="M109" i="6"/>
  <c r="M189" i="6"/>
  <c r="M209" i="6"/>
  <c r="M289" i="6"/>
  <c r="M309" i="6"/>
  <c r="M389" i="6"/>
  <c r="M355" i="6"/>
  <c r="M92" i="6"/>
  <c r="M34" i="6"/>
  <c r="M10" i="6"/>
  <c r="M110" i="6"/>
  <c r="M210" i="6"/>
  <c r="M310" i="6"/>
  <c r="M410" i="6"/>
  <c r="M31" i="6"/>
  <c r="M131" i="6"/>
  <c r="M231" i="6"/>
  <c r="M331" i="6"/>
  <c r="M329" i="6"/>
  <c r="M271" i="6"/>
  <c r="M181" i="6"/>
  <c r="M32" i="6"/>
  <c r="M72" i="6"/>
  <c r="M152" i="6"/>
  <c r="M232" i="6"/>
  <c r="M272" i="6"/>
  <c r="M352" i="6"/>
  <c r="M392" i="6"/>
  <c r="M360" i="6"/>
  <c r="M302" i="6"/>
  <c r="M97" i="6"/>
  <c r="M14" i="6"/>
  <c r="M15" i="6"/>
  <c r="M18" i="6"/>
  <c r="M86" i="6"/>
  <c r="M107" i="6"/>
  <c r="M407" i="6"/>
  <c r="M244" i="6"/>
  <c r="M265" i="6"/>
  <c r="M307" i="6"/>
  <c r="M412" i="6"/>
  <c r="M186" i="6"/>
  <c r="M65" i="6"/>
  <c r="M144" i="6"/>
  <c r="M286" i="6"/>
  <c r="M81" i="6"/>
  <c r="M7" i="6"/>
  <c r="M207" i="6"/>
  <c r="M386" i="6"/>
  <c r="M44" i="6"/>
  <c r="M165" i="6"/>
  <c r="M344" i="6"/>
  <c r="M365" i="6"/>
  <c r="M38" i="6"/>
  <c r="M58" i="6"/>
  <c r="M78" i="6"/>
  <c r="M98" i="6"/>
  <c r="M118" i="6"/>
  <c r="M138" i="6"/>
  <c r="M158" i="6"/>
  <c r="M178" i="6"/>
  <c r="M198" i="6"/>
  <c r="M218" i="6"/>
  <c r="M238" i="6"/>
  <c r="M258" i="6"/>
  <c r="M278" i="6"/>
  <c r="M298" i="6"/>
  <c r="M318" i="6"/>
  <c r="M338" i="6"/>
  <c r="M358" i="6"/>
  <c r="M378" i="6"/>
  <c r="M398" i="6"/>
  <c r="M418" i="6"/>
  <c r="M76" i="6"/>
  <c r="M179" i="6"/>
  <c r="M299" i="6"/>
  <c r="M359" i="6"/>
  <c r="M371" i="6"/>
  <c r="M20" i="6"/>
  <c r="M40" i="6"/>
  <c r="M60" i="6"/>
  <c r="M80" i="6"/>
  <c r="M100" i="6"/>
  <c r="M120" i="6"/>
  <c r="M140" i="6"/>
  <c r="M159" i="6"/>
  <c r="M419" i="6"/>
  <c r="M21" i="6"/>
  <c r="M41" i="6"/>
  <c r="M61" i="6"/>
  <c r="M101" i="6"/>
  <c r="M121" i="6"/>
  <c r="M141" i="6"/>
  <c r="M161" i="6"/>
  <c r="M201" i="6"/>
  <c r="M221" i="6"/>
  <c r="M241" i="6"/>
  <c r="M261" i="6"/>
  <c r="M301" i="6"/>
  <c r="M321" i="6"/>
  <c r="M341" i="6"/>
  <c r="M361" i="6"/>
  <c r="M401" i="6"/>
  <c r="M421" i="6"/>
  <c r="M402" i="6"/>
  <c r="M255" i="6"/>
  <c r="M197" i="6"/>
  <c r="M99" i="6"/>
  <c r="M259" i="6"/>
  <c r="M379" i="6"/>
  <c r="M281" i="6"/>
  <c r="M117" i="6"/>
  <c r="M22" i="6"/>
  <c r="M42" i="6"/>
  <c r="M62" i="6"/>
  <c r="M82" i="6"/>
  <c r="M122" i="6"/>
  <c r="M142" i="6"/>
  <c r="M162" i="6"/>
  <c r="M182" i="6"/>
  <c r="M222" i="6"/>
  <c r="M242" i="6"/>
  <c r="M262" i="6"/>
  <c r="M282" i="6"/>
  <c r="M322" i="6"/>
  <c r="M342" i="6"/>
  <c r="M362" i="6"/>
  <c r="M382" i="6"/>
  <c r="M422" i="6"/>
  <c r="M376" i="6"/>
  <c r="M229" i="6"/>
  <c r="M171" i="6"/>
  <c r="M55" i="6"/>
  <c r="M79" i="6"/>
  <c r="M119" i="6"/>
  <c r="M199" i="6"/>
  <c r="M279" i="6"/>
  <c r="M319" i="6"/>
  <c r="M399" i="6"/>
  <c r="M134" i="6"/>
  <c r="M50" i="6"/>
  <c r="M4" i="6"/>
  <c r="M24" i="6"/>
  <c r="M64" i="6"/>
  <c r="M84" i="6"/>
  <c r="M104" i="6"/>
  <c r="M124" i="6"/>
  <c r="M164" i="6"/>
  <c r="M184" i="6"/>
  <c r="M204" i="6"/>
  <c r="M224" i="6"/>
  <c r="M264" i="6"/>
  <c r="M284" i="6"/>
  <c r="M304" i="6"/>
  <c r="M324" i="6"/>
  <c r="M364" i="6"/>
  <c r="M384" i="6"/>
  <c r="M404" i="6"/>
  <c r="M424" i="6"/>
  <c r="M291" i="6"/>
  <c r="M270" i="6"/>
  <c r="M191" i="6"/>
  <c r="M83" i="6"/>
  <c r="M396" i="6"/>
  <c r="M175" i="6"/>
  <c r="M75" i="6"/>
  <c r="M406" i="6"/>
  <c r="M106" i="6"/>
  <c r="M411" i="6"/>
  <c r="M290" i="6"/>
  <c r="M269" i="6"/>
  <c r="M211" i="6"/>
  <c r="M90" i="6"/>
  <c r="M337" i="6"/>
  <c r="M274" i="6"/>
  <c r="M237" i="6"/>
  <c r="M174" i="6"/>
  <c r="M95" i="6"/>
  <c r="M74" i="6"/>
  <c r="M37" i="6"/>
  <c r="M170" i="6"/>
  <c r="M149" i="6"/>
  <c r="M91" i="6"/>
  <c r="M43" i="6"/>
  <c r="M143" i="6"/>
  <c r="M243" i="6"/>
  <c r="M375" i="6"/>
  <c r="M296" i="6"/>
  <c r="M196" i="6"/>
  <c r="M154" i="6"/>
  <c r="M96" i="6"/>
  <c r="M17" i="6"/>
  <c r="M280" i="6"/>
  <c r="M306" i="6"/>
  <c r="M127" i="6"/>
  <c r="M369" i="6"/>
  <c r="M311" i="6"/>
  <c r="M190" i="6"/>
  <c r="M111" i="6"/>
  <c r="M2" i="6"/>
  <c r="M416" i="6"/>
  <c r="M295" i="6"/>
  <c r="M195" i="6"/>
  <c r="M137" i="6"/>
  <c r="M28" i="6"/>
  <c r="M68" i="6"/>
  <c r="M108" i="6"/>
  <c r="M148" i="6"/>
  <c r="M168" i="6"/>
  <c r="M208" i="6"/>
  <c r="M248" i="6"/>
  <c r="M288" i="6"/>
  <c r="M328" i="6"/>
  <c r="M348" i="6"/>
  <c r="M388" i="6"/>
  <c r="M408" i="6"/>
  <c r="M400" i="6"/>
  <c r="M300" i="6"/>
  <c r="M200" i="6"/>
  <c r="M391" i="6"/>
  <c r="M370" i="6"/>
  <c r="M312" i="6"/>
  <c r="M212" i="6"/>
  <c r="M112" i="6"/>
  <c r="M70" i="6"/>
  <c r="M49" i="6"/>
  <c r="M63" i="6"/>
  <c r="M123" i="6"/>
  <c r="M183" i="6"/>
  <c r="M223" i="6"/>
  <c r="M303" i="6"/>
  <c r="M343" i="6"/>
  <c r="M403" i="6"/>
  <c r="M354" i="6"/>
  <c r="M254" i="6"/>
  <c r="M180" i="6"/>
  <c r="M327" i="6"/>
  <c r="M227" i="6"/>
  <c r="M206" i="6"/>
  <c r="M27" i="6"/>
  <c r="M6" i="6"/>
  <c r="M390" i="6"/>
  <c r="M169" i="6"/>
  <c r="M69" i="6"/>
  <c r="M11" i="6"/>
  <c r="M395" i="6"/>
  <c r="M374" i="6"/>
  <c r="M316" i="6"/>
  <c r="M216" i="6"/>
  <c r="M116" i="6"/>
  <c r="M16" i="6"/>
  <c r="M8" i="6"/>
  <c r="M48" i="6"/>
  <c r="M88" i="6"/>
  <c r="M128" i="6"/>
  <c r="M188" i="6"/>
  <c r="M228" i="6"/>
  <c r="M268" i="6"/>
  <c r="M308" i="6"/>
  <c r="M368" i="6"/>
  <c r="M336" i="6"/>
  <c r="M236" i="6"/>
  <c r="M136" i="6"/>
  <c r="M23" i="6"/>
  <c r="M380" i="6"/>
  <c r="M420" i="6"/>
  <c r="M320" i="6"/>
  <c r="M33" i="6"/>
  <c r="M133" i="6"/>
  <c r="M367" i="6"/>
  <c r="M409" i="6"/>
  <c r="M351" i="6"/>
  <c r="M330" i="6"/>
  <c r="M251" i="6"/>
  <c r="M230" i="6"/>
  <c r="M151" i="6"/>
  <c r="M130" i="6"/>
  <c r="M51" i="6"/>
  <c r="M30" i="6"/>
  <c r="M103" i="6"/>
  <c r="M203" i="6"/>
  <c r="M323" i="6"/>
  <c r="M383" i="6"/>
  <c r="M417" i="6"/>
  <c r="M54" i="6"/>
  <c r="M53" i="6"/>
  <c r="M93" i="6"/>
  <c r="M153" i="6"/>
  <c r="M193" i="6"/>
  <c r="M233" i="6"/>
  <c r="M253" i="6"/>
  <c r="M273" i="6"/>
  <c r="M313" i="6"/>
  <c r="M333" i="6"/>
  <c r="M353" i="6"/>
  <c r="M373" i="6"/>
  <c r="M393" i="6"/>
  <c r="M413" i="6"/>
  <c r="I432" i="3"/>
  <c r="M356" i="6"/>
  <c r="M256" i="6"/>
  <c r="M156" i="6"/>
  <c r="M349" i="6"/>
  <c r="M3" i="6"/>
  <c r="M163" i="6"/>
  <c r="M263" i="6"/>
  <c r="M363" i="6"/>
  <c r="M423" i="6"/>
  <c r="M217" i="6"/>
  <c r="M220" i="6"/>
  <c r="M13" i="6"/>
  <c r="M73" i="6"/>
  <c r="M113" i="6"/>
  <c r="M173" i="6"/>
  <c r="M213" i="6"/>
  <c r="M293" i="6"/>
  <c r="M267" i="6"/>
  <c r="M340" i="6"/>
  <c r="M240" i="6"/>
  <c r="M249" i="6"/>
  <c r="M12" i="6"/>
  <c r="M283" i="6"/>
  <c r="M317" i="6"/>
  <c r="M275" i="6"/>
  <c r="I433" i="3"/>
  <c r="I434" i="3"/>
  <c r="P426" i="6"/>
  <c r="J426" i="6"/>
  <c r="A18" i="4" l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B56" i="1"/>
  <c r="I436" i="1"/>
  <c r="J436" i="1" s="1"/>
  <c r="K436" i="1" s="1"/>
  <c r="I436" i="2"/>
  <c r="J436" i="2" s="1"/>
  <c r="K436" i="2" s="1"/>
  <c r="I436" i="3"/>
  <c r="G434" i="3"/>
  <c r="G433" i="3"/>
  <c r="G432" i="3"/>
  <c r="G431" i="3"/>
  <c r="F434" i="3"/>
  <c r="F433" i="3"/>
  <c r="F432" i="3"/>
  <c r="F431" i="3"/>
  <c r="E434" i="3"/>
  <c r="E433" i="3"/>
  <c r="E432" i="3"/>
  <c r="E431" i="3"/>
  <c r="D434" i="3"/>
  <c r="D433" i="3"/>
  <c r="D432" i="3"/>
  <c r="D431" i="3"/>
  <c r="G434" i="2"/>
  <c r="G433" i="2"/>
  <c r="G432" i="2"/>
  <c r="G431" i="2"/>
  <c r="F434" i="2"/>
  <c r="F433" i="2"/>
  <c r="F432" i="2"/>
  <c r="F431" i="2"/>
  <c r="E434" i="2"/>
  <c r="E433" i="2"/>
  <c r="E432" i="2"/>
  <c r="D434" i="2"/>
  <c r="D433" i="2"/>
  <c r="D432" i="2"/>
  <c r="D431" i="2"/>
  <c r="G434" i="1"/>
  <c r="G433" i="1"/>
  <c r="G432" i="1"/>
  <c r="G431" i="1"/>
  <c r="F434" i="1"/>
  <c r="F433" i="1"/>
  <c r="F432" i="1"/>
  <c r="F431" i="1"/>
  <c r="E434" i="1"/>
  <c r="E433" i="1"/>
  <c r="E432" i="1"/>
  <c r="E431" i="1"/>
  <c r="D434" i="1"/>
  <c r="D433" i="1"/>
  <c r="D432" i="1"/>
  <c r="D431" i="1"/>
  <c r="B43" i="2"/>
  <c r="B49" i="2"/>
  <c r="B76" i="2"/>
  <c r="B78" i="2"/>
  <c r="B85" i="2"/>
  <c r="B94" i="2"/>
  <c r="B101" i="2"/>
  <c r="B104" i="2"/>
  <c r="B105" i="2"/>
  <c r="B106" i="2"/>
  <c r="B107" i="2"/>
  <c r="B109" i="2"/>
  <c r="B112" i="2"/>
  <c r="B114" i="2"/>
  <c r="B128" i="2"/>
  <c r="B132" i="2"/>
  <c r="B155" i="2"/>
  <c r="B173" i="2"/>
  <c r="B176" i="2"/>
  <c r="B179" i="2"/>
  <c r="B198" i="2"/>
  <c r="B207" i="2"/>
  <c r="B209" i="2"/>
  <c r="B220" i="2"/>
  <c r="B251" i="2"/>
  <c r="B256" i="2"/>
  <c r="B257" i="2"/>
  <c r="B260" i="2"/>
  <c r="B263" i="2"/>
  <c r="B270" i="2"/>
  <c r="B273" i="2"/>
  <c r="B287" i="2"/>
  <c r="B294" i="2"/>
  <c r="B302" i="2"/>
  <c r="B318" i="2"/>
  <c r="B350" i="2"/>
  <c r="B354" i="2"/>
  <c r="B357" i="2"/>
  <c r="B358" i="2"/>
  <c r="B362" i="2"/>
  <c r="B364" i="2"/>
  <c r="B366" i="2"/>
  <c r="B385" i="2"/>
  <c r="B397" i="2"/>
  <c r="B402" i="2"/>
  <c r="B404" i="2"/>
  <c r="B414" i="2"/>
  <c r="B422" i="2"/>
  <c r="E436" i="2" l="1"/>
  <c r="H432" i="1" l="1"/>
  <c r="H433" i="1"/>
  <c r="H432" i="2"/>
  <c r="H433" i="2"/>
  <c r="H434" i="2"/>
  <c r="H434" i="1"/>
  <c r="H436" i="1" l="1"/>
  <c r="H436" i="2"/>
  <c r="B120" i="2" l="1"/>
  <c r="B206" i="2"/>
  <c r="B343" i="2"/>
  <c r="B139" i="2"/>
  <c r="B381" i="2"/>
  <c r="B392" i="2"/>
  <c r="G436" i="3" l="1"/>
  <c r="G436" i="2" l="1"/>
  <c r="B381" i="3"/>
  <c r="B358" i="3"/>
  <c r="B354" i="3"/>
  <c r="B207" i="3"/>
  <c r="B206" i="3"/>
  <c r="B198" i="3"/>
  <c r="B179" i="3"/>
  <c r="B176" i="3"/>
  <c r="B155" i="3"/>
  <c r="B139" i="3"/>
  <c r="B128" i="3"/>
  <c r="B120" i="3"/>
  <c r="B112" i="3"/>
  <c r="B109" i="3"/>
  <c r="B107" i="3"/>
  <c r="B106" i="3"/>
  <c r="B105" i="3"/>
  <c r="B104" i="3"/>
  <c r="B101" i="3"/>
  <c r="B94" i="3"/>
  <c r="B78" i="3"/>
  <c r="B76" i="3"/>
  <c r="B343" i="3"/>
  <c r="B402" i="3"/>
  <c r="B404" i="3"/>
  <c r="B414" i="3"/>
  <c r="B422" i="3"/>
  <c r="B397" i="3"/>
  <c r="B357" i="3"/>
  <c r="B362" i="3"/>
  <c r="B364" i="3"/>
  <c r="B366" i="3"/>
  <c r="B385" i="3"/>
  <c r="B392" i="3"/>
  <c r="B350" i="3"/>
  <c r="B318" i="3"/>
  <c r="B251" i="3"/>
  <c r="B256" i="3"/>
  <c r="B257" i="3"/>
  <c r="B260" i="3"/>
  <c r="B263" i="3"/>
  <c r="B270" i="3"/>
  <c r="B273" i="3"/>
  <c r="B287" i="3"/>
  <c r="B294" i="3"/>
  <c r="B302" i="3"/>
  <c r="B232" i="1"/>
  <c r="B231" i="1"/>
  <c r="B173" i="3"/>
  <c r="B209" i="3"/>
  <c r="B220" i="3"/>
  <c r="B85" i="3"/>
  <c r="B114" i="3"/>
  <c r="B132" i="3"/>
  <c r="B74" i="1"/>
  <c r="B75" i="1"/>
  <c r="B73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3"/>
  <c r="B49" i="3"/>
  <c r="B69" i="1"/>
  <c r="B70" i="1"/>
  <c r="B4" i="1"/>
  <c r="B7" i="2" l="1"/>
  <c r="B398" i="2"/>
  <c r="B4" i="3"/>
  <c r="B4" i="2"/>
  <c r="B31" i="3"/>
  <c r="B31" i="2"/>
  <c r="B152" i="3"/>
  <c r="B152" i="2"/>
  <c r="B116" i="3"/>
  <c r="B116" i="2"/>
  <c r="B197" i="3"/>
  <c r="B197" i="2"/>
  <c r="B304" i="3"/>
  <c r="B304" i="2"/>
  <c r="B280" i="3"/>
  <c r="B280" i="2"/>
  <c r="B326" i="3"/>
  <c r="B326" i="2"/>
  <c r="B379" i="3"/>
  <c r="B379" i="2"/>
  <c r="B55" i="3"/>
  <c r="B55" i="2"/>
  <c r="B160" i="3"/>
  <c r="B160" i="2"/>
  <c r="B124" i="3"/>
  <c r="B124" i="2"/>
  <c r="B215" i="3"/>
  <c r="B215" i="2"/>
  <c r="B162" i="3"/>
  <c r="B162" i="2"/>
  <c r="B295" i="3"/>
  <c r="B295" i="2"/>
  <c r="B341" i="3"/>
  <c r="B341" i="2"/>
  <c r="B377" i="3"/>
  <c r="B377" i="2"/>
  <c r="B427" i="3"/>
  <c r="B427" i="2"/>
  <c r="B70" i="3"/>
  <c r="B70" i="2"/>
  <c r="B67" i="3"/>
  <c r="B67" i="2"/>
  <c r="B59" i="3"/>
  <c r="B59" i="2"/>
  <c r="B51" i="3"/>
  <c r="B51" i="2"/>
  <c r="B42" i="3"/>
  <c r="B42" i="2"/>
  <c r="B34" i="3"/>
  <c r="B34" i="2"/>
  <c r="B26" i="3"/>
  <c r="B26" i="2"/>
  <c r="B18" i="3"/>
  <c r="B18" i="2"/>
  <c r="B10" i="3"/>
  <c r="B10" i="2"/>
  <c r="B77" i="3"/>
  <c r="B77" i="2"/>
  <c r="B156" i="3"/>
  <c r="B156" i="2"/>
  <c r="B147" i="3"/>
  <c r="B147" i="2"/>
  <c r="B137" i="3"/>
  <c r="B137" i="2"/>
  <c r="B129" i="3"/>
  <c r="B129" i="2"/>
  <c r="B119" i="3"/>
  <c r="B119" i="2"/>
  <c r="B110" i="3"/>
  <c r="B110" i="2"/>
  <c r="B96" i="3"/>
  <c r="B96" i="2"/>
  <c r="B87" i="3"/>
  <c r="B87" i="2"/>
  <c r="B219" i="3"/>
  <c r="B219" i="2"/>
  <c r="B211" i="3"/>
  <c r="B211" i="2"/>
  <c r="B201" i="3"/>
  <c r="B201" i="2"/>
  <c r="B192" i="3"/>
  <c r="B192" i="2"/>
  <c r="B184" i="3"/>
  <c r="B184" i="2"/>
  <c r="B174" i="3"/>
  <c r="B174" i="2"/>
  <c r="B166" i="3"/>
  <c r="B166" i="2"/>
  <c r="B237" i="3"/>
  <c r="B237" i="2"/>
  <c r="B315" i="3"/>
  <c r="B315" i="2"/>
  <c r="B307" i="3"/>
  <c r="B307" i="2"/>
  <c r="B299" i="3"/>
  <c r="B299" i="2"/>
  <c r="B291" i="3"/>
  <c r="B291" i="2"/>
  <c r="B283" i="3"/>
  <c r="B283" i="2"/>
  <c r="B275" i="3"/>
  <c r="B275" i="2"/>
  <c r="B267" i="3"/>
  <c r="B267" i="2"/>
  <c r="B259" i="3"/>
  <c r="B259" i="2"/>
  <c r="B243" i="3"/>
  <c r="B243" i="2"/>
  <c r="B346" i="3"/>
  <c r="B346" i="2"/>
  <c r="B337" i="3"/>
  <c r="B337" i="2"/>
  <c r="B329" i="3"/>
  <c r="B329" i="2"/>
  <c r="B320" i="3"/>
  <c r="B320" i="2"/>
  <c r="B391" i="3"/>
  <c r="B391" i="2"/>
  <c r="B383" i="3"/>
  <c r="B383" i="2"/>
  <c r="B373" i="3"/>
  <c r="B373" i="2"/>
  <c r="B365" i="3"/>
  <c r="B365" i="2"/>
  <c r="B355" i="3"/>
  <c r="B355" i="2"/>
  <c r="B423" i="3"/>
  <c r="B423" i="2"/>
  <c r="B406" i="3"/>
  <c r="B406" i="2"/>
  <c r="B56" i="3"/>
  <c r="B56" i="2"/>
  <c r="B125" i="3"/>
  <c r="B125" i="2"/>
  <c r="B216" i="3"/>
  <c r="B216" i="2"/>
  <c r="B163" i="3"/>
  <c r="B163" i="2"/>
  <c r="B272" i="3"/>
  <c r="B272" i="2"/>
  <c r="B396" i="3"/>
  <c r="B396" i="2"/>
  <c r="B403" i="3"/>
  <c r="B403" i="2"/>
  <c r="B30" i="3"/>
  <c r="B30" i="2"/>
  <c r="B142" i="3"/>
  <c r="B142" i="2"/>
  <c r="B83" i="3"/>
  <c r="B83" i="2"/>
  <c r="B170" i="3"/>
  <c r="B170" i="2"/>
  <c r="B311" i="3"/>
  <c r="B311" i="2"/>
  <c r="B333" i="3"/>
  <c r="B333" i="2"/>
  <c r="B66" i="3"/>
  <c r="B66" i="2"/>
  <c r="B58" i="3"/>
  <c r="B58" i="2"/>
  <c r="B50" i="3"/>
  <c r="B50" i="2"/>
  <c r="B41" i="3"/>
  <c r="B41" i="2"/>
  <c r="B33" i="3"/>
  <c r="B33" i="2"/>
  <c r="B25" i="3"/>
  <c r="B25" i="2"/>
  <c r="B17" i="3"/>
  <c r="B17" i="2"/>
  <c r="B9" i="3"/>
  <c r="B9" i="2"/>
  <c r="B75" i="3"/>
  <c r="B75" i="2"/>
  <c r="B154" i="3"/>
  <c r="B154" i="2"/>
  <c r="B145" i="3"/>
  <c r="B145" i="2"/>
  <c r="B136" i="3"/>
  <c r="B136" i="2"/>
  <c r="B127" i="3"/>
  <c r="B127" i="2"/>
  <c r="B118" i="3"/>
  <c r="B118" i="2"/>
  <c r="B108" i="3"/>
  <c r="B108" i="2"/>
  <c r="B95" i="3"/>
  <c r="B95" i="2"/>
  <c r="B86" i="3"/>
  <c r="B86" i="2"/>
  <c r="B226" i="3"/>
  <c r="B226" i="2"/>
  <c r="B218" i="3"/>
  <c r="B218" i="2"/>
  <c r="B210" i="3"/>
  <c r="B210" i="2"/>
  <c r="B200" i="3"/>
  <c r="B200" i="2"/>
  <c r="B191" i="3"/>
  <c r="B191" i="2"/>
  <c r="B183" i="3"/>
  <c r="B183" i="2"/>
  <c r="B165" i="3"/>
  <c r="B165" i="2"/>
  <c r="B236" i="3"/>
  <c r="B236" i="2"/>
  <c r="B314" i="3"/>
  <c r="B314" i="2"/>
  <c r="B306" i="3"/>
  <c r="B306" i="2"/>
  <c r="B298" i="3"/>
  <c r="B298" i="2"/>
  <c r="B290" i="3"/>
  <c r="B290" i="2"/>
  <c r="B282" i="3"/>
  <c r="B282" i="2"/>
  <c r="B274" i="3"/>
  <c r="B274" i="2"/>
  <c r="B266" i="3"/>
  <c r="B266" i="2"/>
  <c r="B258" i="3"/>
  <c r="B258" i="2"/>
  <c r="B250" i="3"/>
  <c r="B250" i="2"/>
  <c r="B242" i="3"/>
  <c r="B242" i="2"/>
  <c r="B345" i="3"/>
  <c r="B345" i="2"/>
  <c r="B336" i="3"/>
  <c r="B336" i="2"/>
  <c r="B328" i="3"/>
  <c r="B328" i="2"/>
  <c r="B319" i="3"/>
  <c r="B319" i="2"/>
  <c r="B390" i="3"/>
  <c r="B390" i="2"/>
  <c r="B382" i="3"/>
  <c r="B382" i="2"/>
  <c r="B372" i="3"/>
  <c r="B372" i="2"/>
  <c r="B413" i="3"/>
  <c r="B413" i="2"/>
  <c r="B405" i="3"/>
  <c r="B405" i="2"/>
  <c r="B323" i="3"/>
  <c r="B323" i="2"/>
  <c r="B39" i="3"/>
  <c r="B39" i="2"/>
  <c r="B134" i="3"/>
  <c r="B134" i="2"/>
  <c r="B224" i="3"/>
  <c r="B224" i="2"/>
  <c r="B181" i="3"/>
  <c r="B181" i="2"/>
  <c r="B296" i="3"/>
  <c r="B296" i="2"/>
  <c r="B342" i="3"/>
  <c r="B342" i="2"/>
  <c r="B428" i="3"/>
  <c r="B428" i="2"/>
  <c r="B46" i="3"/>
  <c r="B46" i="2"/>
  <c r="B73" i="3"/>
  <c r="B73" i="2"/>
  <c r="B100" i="3"/>
  <c r="B100" i="2"/>
  <c r="B196" i="3"/>
  <c r="B196" i="2"/>
  <c r="B271" i="3"/>
  <c r="B271" i="2"/>
  <c r="B65" i="3"/>
  <c r="B65" i="2"/>
  <c r="B57" i="3"/>
  <c r="B57" i="2"/>
  <c r="B40" i="3"/>
  <c r="B40" i="2"/>
  <c r="B32" i="3"/>
  <c r="B32" i="2"/>
  <c r="B24" i="3"/>
  <c r="B24" i="2"/>
  <c r="B16" i="3"/>
  <c r="B16" i="2"/>
  <c r="B8" i="3"/>
  <c r="B8" i="2"/>
  <c r="B74" i="3"/>
  <c r="B74" i="2"/>
  <c r="B153" i="3"/>
  <c r="B153" i="2"/>
  <c r="B144" i="3"/>
  <c r="B144" i="2"/>
  <c r="B135" i="3"/>
  <c r="B135" i="2"/>
  <c r="B126" i="3"/>
  <c r="B126" i="2"/>
  <c r="B117" i="3"/>
  <c r="B117" i="2"/>
  <c r="B103" i="3"/>
  <c r="B103" i="2"/>
  <c r="B93" i="3"/>
  <c r="B93" i="2"/>
  <c r="B225" i="3"/>
  <c r="B225" i="2"/>
  <c r="B217" i="3"/>
  <c r="B217" i="2"/>
  <c r="B199" i="3"/>
  <c r="B199" i="2"/>
  <c r="B190" i="3"/>
  <c r="B190" i="2"/>
  <c r="B182" i="3"/>
  <c r="B182" i="2"/>
  <c r="B172" i="3"/>
  <c r="B172" i="2"/>
  <c r="B164" i="3"/>
  <c r="B164" i="2"/>
  <c r="B235" i="3"/>
  <c r="B235" i="2"/>
  <c r="B313" i="3"/>
  <c r="B313" i="2"/>
  <c r="B305" i="3"/>
  <c r="B305" i="2"/>
  <c r="B297" i="3"/>
  <c r="B297" i="2"/>
  <c r="B289" i="3"/>
  <c r="B289" i="2"/>
  <c r="B281" i="3"/>
  <c r="B281" i="2"/>
  <c r="B265" i="3"/>
  <c r="B265" i="2"/>
  <c r="B249" i="3"/>
  <c r="B249" i="2"/>
  <c r="B241" i="3"/>
  <c r="B241" i="2"/>
  <c r="B344" i="3"/>
  <c r="B344" i="2"/>
  <c r="B335" i="3"/>
  <c r="B335" i="2"/>
  <c r="B327" i="3"/>
  <c r="B327" i="2"/>
  <c r="B352" i="3"/>
  <c r="B352" i="2"/>
  <c r="B389" i="3"/>
  <c r="B389" i="2"/>
  <c r="B380" i="3"/>
  <c r="B380" i="2"/>
  <c r="B371" i="3"/>
  <c r="B371" i="2"/>
  <c r="B363" i="3"/>
  <c r="B363" i="2"/>
  <c r="B429" i="3"/>
  <c r="B429" i="2"/>
  <c r="B421" i="3"/>
  <c r="B421" i="2"/>
  <c r="B412" i="3"/>
  <c r="B412" i="2"/>
  <c r="B15" i="3"/>
  <c r="B15" i="2"/>
  <c r="B92" i="3"/>
  <c r="B92" i="2"/>
  <c r="B171" i="3"/>
  <c r="B171" i="2"/>
  <c r="B264" i="3"/>
  <c r="B264" i="2"/>
  <c r="B411" i="3"/>
  <c r="B411" i="2"/>
  <c r="B22" i="3"/>
  <c r="B22" i="2"/>
  <c r="B115" i="3"/>
  <c r="B115" i="2"/>
  <c r="B180" i="3"/>
  <c r="B180" i="2"/>
  <c r="B255" i="3"/>
  <c r="B255" i="2"/>
  <c r="B387" i="3"/>
  <c r="B387" i="2"/>
  <c r="B410" i="3"/>
  <c r="B410" i="2"/>
  <c r="B37" i="3"/>
  <c r="B37" i="2"/>
  <c r="B159" i="3"/>
  <c r="B159" i="2"/>
  <c r="B141" i="3"/>
  <c r="B141" i="2"/>
  <c r="B123" i="3"/>
  <c r="B123" i="2"/>
  <c r="B98" i="3"/>
  <c r="B99" i="2"/>
  <c r="B90" i="3"/>
  <c r="B90" i="2"/>
  <c r="B161" i="3"/>
  <c r="B161" i="2"/>
  <c r="B222" i="3"/>
  <c r="B222" i="2"/>
  <c r="B204" i="3"/>
  <c r="B204" i="2"/>
  <c r="B195" i="3"/>
  <c r="B195" i="2"/>
  <c r="B187" i="3"/>
  <c r="B187" i="2"/>
  <c r="B178" i="3"/>
  <c r="B178" i="2"/>
  <c r="B169" i="3"/>
  <c r="B169" i="2"/>
  <c r="B231" i="3"/>
  <c r="B231" i="2"/>
  <c r="B240" i="3"/>
  <c r="B240" i="2"/>
  <c r="B310" i="3"/>
  <c r="B310" i="2"/>
  <c r="B286" i="3"/>
  <c r="B286" i="2"/>
  <c r="B278" i="3"/>
  <c r="B278" i="2"/>
  <c r="B262" i="3"/>
  <c r="B262" i="2"/>
  <c r="B254" i="3"/>
  <c r="B254" i="2"/>
  <c r="B246" i="3"/>
  <c r="B246" i="2"/>
  <c r="B349" i="3"/>
  <c r="B349" i="2"/>
  <c r="B340" i="3"/>
  <c r="B340" i="2"/>
  <c r="B332" i="3"/>
  <c r="B332" i="2"/>
  <c r="B324" i="3"/>
  <c r="B324" i="2"/>
  <c r="B394" i="3"/>
  <c r="B394" i="2"/>
  <c r="B386" i="3"/>
  <c r="B386" i="2"/>
  <c r="B376" i="3"/>
  <c r="B376" i="2"/>
  <c r="B368" i="3"/>
  <c r="B368" i="2"/>
  <c r="B360" i="3"/>
  <c r="B360" i="2"/>
  <c r="B426" i="3"/>
  <c r="B426" i="2"/>
  <c r="B417" i="3"/>
  <c r="B417" i="2"/>
  <c r="B409" i="3"/>
  <c r="B409" i="2"/>
  <c r="B401" i="3"/>
  <c r="B401" i="2"/>
  <c r="B48" i="3"/>
  <c r="B48" i="2"/>
  <c r="B82" i="3"/>
  <c r="B82" i="2"/>
  <c r="B102" i="3"/>
  <c r="B102" i="2"/>
  <c r="B208" i="3"/>
  <c r="B208" i="2"/>
  <c r="B234" i="3"/>
  <c r="B234" i="2"/>
  <c r="B288" i="3"/>
  <c r="B288" i="2"/>
  <c r="B334" i="3"/>
  <c r="B334" i="2"/>
  <c r="B370" i="3"/>
  <c r="B370" i="2"/>
  <c r="B63" i="3"/>
  <c r="B63" i="2"/>
  <c r="B14" i="3"/>
  <c r="B14" i="2"/>
  <c r="B133" i="3"/>
  <c r="B133" i="2"/>
  <c r="B205" i="3"/>
  <c r="B205" i="2"/>
  <c r="B232" i="3"/>
  <c r="B232" i="2"/>
  <c r="B279" i="3"/>
  <c r="B279" i="2"/>
  <c r="B325" i="3"/>
  <c r="B325" i="2"/>
  <c r="B369" i="3"/>
  <c r="B369" i="2"/>
  <c r="B418" i="3"/>
  <c r="B418" i="2"/>
  <c r="B54" i="3"/>
  <c r="B54" i="2"/>
  <c r="B21" i="3"/>
  <c r="B21" i="2"/>
  <c r="B13" i="3"/>
  <c r="B13" i="2"/>
  <c r="B150" i="3"/>
  <c r="B150" i="2"/>
  <c r="B61" i="3"/>
  <c r="B61" i="2"/>
  <c r="B44" i="3"/>
  <c r="B44" i="2"/>
  <c r="B36" i="3"/>
  <c r="B36" i="2"/>
  <c r="B28" i="3"/>
  <c r="B28" i="2"/>
  <c r="B20" i="3"/>
  <c r="B20" i="2"/>
  <c r="B12" i="3"/>
  <c r="B12" i="2"/>
  <c r="B80" i="3"/>
  <c r="B80" i="2"/>
  <c r="B158" i="3"/>
  <c r="B158" i="2"/>
  <c r="B149" i="3"/>
  <c r="B149" i="2"/>
  <c r="B140" i="3"/>
  <c r="B140" i="2"/>
  <c r="B131" i="3"/>
  <c r="B131" i="2"/>
  <c r="B122" i="3"/>
  <c r="B122" i="2"/>
  <c r="B113" i="3"/>
  <c r="B113" i="2"/>
  <c r="B89" i="3"/>
  <c r="B89" i="2"/>
  <c r="B229" i="3"/>
  <c r="B229" i="2"/>
  <c r="B221" i="3"/>
  <c r="B221" i="2"/>
  <c r="B213" i="3"/>
  <c r="B213" i="2"/>
  <c r="B203" i="3"/>
  <c r="B203" i="2"/>
  <c r="B194" i="3"/>
  <c r="B194" i="2"/>
  <c r="B186" i="3"/>
  <c r="B186" i="2"/>
  <c r="B177" i="3"/>
  <c r="B177" i="2"/>
  <c r="B168" i="3"/>
  <c r="B168" i="2"/>
  <c r="B239" i="3"/>
  <c r="B239" i="2"/>
  <c r="B317" i="3"/>
  <c r="B317" i="2"/>
  <c r="B309" i="3"/>
  <c r="B309" i="2"/>
  <c r="B301" i="3"/>
  <c r="B301" i="2"/>
  <c r="B293" i="3"/>
  <c r="B293" i="2"/>
  <c r="B285" i="3"/>
  <c r="B285" i="2"/>
  <c r="B277" i="3"/>
  <c r="B277" i="2"/>
  <c r="B269" i="3"/>
  <c r="B269" i="2"/>
  <c r="B261" i="3"/>
  <c r="B261" i="2"/>
  <c r="B253" i="3"/>
  <c r="B253" i="2"/>
  <c r="B245" i="3"/>
  <c r="B245" i="2"/>
  <c r="B348" i="3"/>
  <c r="B348" i="2"/>
  <c r="B339" i="3"/>
  <c r="B339" i="2"/>
  <c r="B331" i="3"/>
  <c r="B331" i="2"/>
  <c r="B322" i="3"/>
  <c r="B322" i="2"/>
  <c r="B393" i="3"/>
  <c r="B393" i="2"/>
  <c r="B375" i="3"/>
  <c r="B375" i="2"/>
  <c r="B367" i="3"/>
  <c r="B367" i="2"/>
  <c r="B359" i="3"/>
  <c r="B359" i="2"/>
  <c r="B425" i="3"/>
  <c r="B425" i="2"/>
  <c r="B416" i="3"/>
  <c r="B416" i="2"/>
  <c r="B408" i="3"/>
  <c r="B408" i="2"/>
  <c r="B400" i="3"/>
  <c r="B400" i="2"/>
  <c r="B64" i="3"/>
  <c r="B64" i="2"/>
  <c r="B23" i="3"/>
  <c r="B23" i="2"/>
  <c r="B143" i="3"/>
  <c r="B143" i="2"/>
  <c r="B84" i="3"/>
  <c r="B84" i="2"/>
  <c r="B189" i="3"/>
  <c r="B189" i="2"/>
  <c r="B312" i="3"/>
  <c r="B312" i="2"/>
  <c r="B248" i="3"/>
  <c r="B248" i="2"/>
  <c r="B388" i="3"/>
  <c r="B388" i="2"/>
  <c r="B419" i="3"/>
  <c r="B419" i="2"/>
  <c r="B38" i="3"/>
  <c r="B38" i="2"/>
  <c r="B151" i="3"/>
  <c r="B151" i="2"/>
  <c r="B91" i="3"/>
  <c r="B91" i="2"/>
  <c r="B188" i="3"/>
  <c r="B188" i="2"/>
  <c r="B303" i="3"/>
  <c r="B303" i="2"/>
  <c r="B247" i="3"/>
  <c r="B247" i="2"/>
  <c r="B395" i="3"/>
  <c r="B395" i="2"/>
  <c r="B361" i="3"/>
  <c r="B361" i="2"/>
  <c r="B62" i="3"/>
  <c r="B62" i="2"/>
  <c r="B45" i="3"/>
  <c r="B45" i="2"/>
  <c r="B81" i="3"/>
  <c r="B81" i="2"/>
  <c r="B69" i="3"/>
  <c r="B69" i="2"/>
  <c r="B53" i="3"/>
  <c r="B53" i="2"/>
  <c r="B68" i="3"/>
  <c r="B68" i="2"/>
  <c r="B60" i="3"/>
  <c r="B60" i="2"/>
  <c r="B52" i="3"/>
  <c r="B52" i="2"/>
  <c r="B35" i="3"/>
  <c r="B35" i="2"/>
  <c r="B27" i="3"/>
  <c r="B27" i="2"/>
  <c r="B19" i="3"/>
  <c r="B19" i="2"/>
  <c r="B11" i="3"/>
  <c r="B11" i="2"/>
  <c r="B79" i="3"/>
  <c r="B79" i="2"/>
  <c r="B157" i="3"/>
  <c r="B157" i="2"/>
  <c r="B148" i="3"/>
  <c r="B148" i="2"/>
  <c r="B138" i="3"/>
  <c r="B138" i="2"/>
  <c r="B130" i="3"/>
  <c r="B130" i="2"/>
  <c r="B121" i="3"/>
  <c r="B121" i="2"/>
  <c r="B111" i="3"/>
  <c r="B111" i="2"/>
  <c r="B97" i="3"/>
  <c r="B97" i="2"/>
  <c r="B88" i="3"/>
  <c r="B88" i="2"/>
  <c r="B228" i="3"/>
  <c r="B228" i="2"/>
  <c r="B202" i="3"/>
  <c r="B202" i="2"/>
  <c r="B193" i="3"/>
  <c r="B193" i="2"/>
  <c r="B185" i="3"/>
  <c r="B185" i="2"/>
  <c r="B175" i="3"/>
  <c r="B175" i="2"/>
  <c r="B167" i="3"/>
  <c r="B167" i="2"/>
  <c r="B238" i="3"/>
  <c r="B238" i="2"/>
  <c r="B316" i="3"/>
  <c r="B316" i="2"/>
  <c r="B308" i="3"/>
  <c r="B308" i="2"/>
  <c r="B300" i="3"/>
  <c r="B300" i="2"/>
  <c r="B292" i="3"/>
  <c r="B292" i="2"/>
  <c r="B284" i="3"/>
  <c r="B284" i="2"/>
  <c r="B276" i="3"/>
  <c r="B276" i="2"/>
  <c r="B268" i="3"/>
  <c r="B268" i="2"/>
  <c r="B252" i="3"/>
  <c r="B252" i="2"/>
  <c r="B244" i="3"/>
  <c r="B244" i="2"/>
  <c r="B347" i="3"/>
  <c r="B347" i="2"/>
  <c r="B338" i="3"/>
  <c r="B338" i="2"/>
  <c r="B330" i="3"/>
  <c r="B330" i="2"/>
  <c r="B321" i="3"/>
  <c r="B321" i="2"/>
  <c r="B384" i="3"/>
  <c r="B384" i="2"/>
  <c r="B374" i="3"/>
  <c r="B374" i="2"/>
  <c r="B424" i="3"/>
  <c r="B424" i="2"/>
  <c r="B415" i="3"/>
  <c r="B415" i="2"/>
  <c r="B407" i="3"/>
  <c r="B407" i="2"/>
  <c r="B399" i="3"/>
  <c r="B399" i="2"/>
  <c r="B5" i="3"/>
  <c r="B398" i="3"/>
  <c r="D436" i="3" l="1"/>
  <c r="G436" i="1"/>
  <c r="D436" i="2"/>
  <c r="D436" i="1" l="1"/>
  <c r="F436" i="3" l="1"/>
  <c r="F436" i="2"/>
  <c r="F436" i="1"/>
  <c r="E436" i="3" l="1"/>
  <c r="E43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<sst xmlns="http://schemas.openxmlformats.org/spreadsheetml/2006/main" count="4571" uniqueCount="564">
  <si>
    <t>Average Weekday Subway Ridership</t>
  </si>
  <si>
    <t>Station</t>
  </si>
  <si>
    <t>Boro</t>
  </si>
  <si>
    <t>M</t>
  </si>
  <si>
    <t>Bx</t>
  </si>
  <si>
    <t>Fulton St (A,C,J,Z,2,3,4,5)</t>
  </si>
  <si>
    <t>B</t>
  </si>
  <si>
    <t xml:space="preserve">86 St (N) </t>
  </si>
  <si>
    <t xml:space="preserve">Avenue U (N) </t>
  </si>
  <si>
    <t xml:space="preserve">Kings Hwy (N) </t>
  </si>
  <si>
    <t xml:space="preserve">20 Av (N) </t>
  </si>
  <si>
    <t xml:space="preserve">18 Av (N) </t>
  </si>
  <si>
    <t xml:space="preserve">Fort Hamilton Pkwy (N) </t>
  </si>
  <si>
    <t xml:space="preserve">Avenue U (F) </t>
  </si>
  <si>
    <t xml:space="preserve">Avenue P (F) </t>
  </si>
  <si>
    <t xml:space="preserve">Avenue N (F) </t>
  </si>
  <si>
    <t xml:space="preserve">Bay Pkwy (F) </t>
  </si>
  <si>
    <t xml:space="preserve">Avenue I (F) </t>
  </si>
  <si>
    <t>Q</t>
  </si>
  <si>
    <t xml:space="preserve">Knickerbocker Av (M) </t>
  </si>
  <si>
    <t xml:space="preserve">Central Av (M) </t>
  </si>
  <si>
    <t>Jay St-MetroTech (A,C,F,R)</t>
  </si>
  <si>
    <t>Lorimer St (L)/Metropolitan Av (G)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</si>
  <si>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</si>
  <si>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</si>
  <si>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</si>
  <si>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</si>
  <si>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</si>
  <si>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</si>
  <si>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</si>
  <si>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</si>
  <si>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</si>
  <si>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</si>
  <si>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</si>
  <si>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</si>
  <si>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</si>
  <si>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</si>
  <si>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Pelham</t>
  </si>
  <si>
    <t>Bk</t>
  </si>
  <si>
    <t>Manhattan-bound</t>
  </si>
  <si>
    <t>Coney Is-bound</t>
  </si>
  <si>
    <t xml:space="preserve">Culver </t>
  </si>
  <si>
    <t>Myrtle Av</t>
  </si>
  <si>
    <t>Atlantic Av-Barclays Ctr (B,D,N,Q,R,2,3,4,5)</t>
  </si>
  <si>
    <t>Fulton St</t>
  </si>
  <si>
    <t>Lefferts Blvd</t>
  </si>
  <si>
    <t>Crosstown</t>
  </si>
  <si>
    <t>Closed</t>
  </si>
  <si>
    <t>Opened</t>
  </si>
  <si>
    <t>Sea Beach</t>
  </si>
  <si>
    <t>New Utrecht Ave (N)</t>
  </si>
  <si>
    <t>Avenue X (F)</t>
  </si>
  <si>
    <t>Full Station</t>
  </si>
  <si>
    <t>Franklin St (1)</t>
  </si>
  <si>
    <t xml:space="preserve">30 Av (N,W) </t>
  </si>
  <si>
    <t xml:space="preserve">36 Av (N,W) </t>
  </si>
  <si>
    <t>Beach 67 St-Arverne By The Sea (A)</t>
  </si>
  <si>
    <t>Jamaica</t>
  </si>
  <si>
    <t xml:space="preserve">104 St (J) </t>
  </si>
  <si>
    <t xml:space="preserve">121 St (J) </t>
  </si>
  <si>
    <t>4 Av</t>
  </si>
  <si>
    <t xml:space="preserve">Lexington Av. (Non-CBD) </t>
  </si>
  <si>
    <t>Jamaica-bound</t>
  </si>
  <si>
    <t>Myrtle</t>
  </si>
  <si>
    <t>Asoria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</si>
  <si>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</si>
  <si>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</si>
  <si>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</si>
  <si>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</si>
  <si>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</si>
  <si>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</si>
  <si>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</si>
  <si>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</si>
  <si>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</si>
  <si>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</si>
  <si>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</si>
  <si>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</si>
  <si>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</si>
  <si>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</si>
  <si>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</si>
  <si>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</si>
  <si>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</si>
  <si>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</si>
  <si>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</si>
  <si>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</si>
  <si>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</si>
  <si>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</si>
  <si>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</si>
  <si>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</si>
  <si>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</si>
  <si>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</si>
  <si>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</si>
  <si>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</si>
  <si>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</si>
  <si>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</si>
  <si>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</si>
  <si>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</si>
  <si>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</si>
  <si>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</si>
  <si>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</si>
  <si>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</si>
  <si>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</si>
  <si>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</si>
  <si>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</si>
  <si>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</si>
  <si>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</si>
  <si>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</si>
  <si>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</si>
  <si>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</si>
  <si>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</si>
  <si>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</si>
  <si>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</si>
  <si>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</si>
  <si>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</si>
  <si>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</si>
  <si>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</si>
  <si>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</si>
  <si>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</si>
  <si>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</si>
  <si>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</si>
  <si>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</si>
  <si>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</si>
  <si>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</si>
  <si>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</si>
  <si>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</si>
  <si>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</si>
  <si>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</si>
  <si>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</si>
  <si>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</si>
  <si>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</si>
  <si>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</si>
  <si>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</si>
  <si>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</si>
  <si>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</si>
  <si>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</si>
  <si>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</si>
  <si>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</si>
  <si>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</si>
  <si>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</si>
  <si>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</si>
  <si>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</si>
  <si>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</si>
  <si>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</si>
  <si>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</si>
  <si>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</si>
  <si>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</si>
  <si>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</si>
  <si>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</si>
  <si>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</si>
  <si>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</si>
  <si>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</si>
  <si>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</si>
  <si>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</si>
  <si>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</si>
  <si>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</si>
  <si>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</si>
  <si>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</si>
  <si>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</si>
  <si>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</si>
  <si>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</si>
  <si>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</si>
  <si>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</si>
  <si>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</si>
  <si>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</si>
  <si>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</si>
  <si>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</si>
  <si>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</si>
  <si>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</si>
  <si>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</si>
  <si>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</si>
  <si>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</si>
  <si>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</si>
  <si>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</si>
  <si>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</si>
  <si>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</si>
  <si>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</si>
  <si>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</si>
  <si>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</si>
  <si>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</si>
  <si>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</si>
  <si>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</si>
  <si>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</si>
  <si>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</si>
  <si>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</si>
  <si>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</si>
  <si>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</si>
  <si>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</si>
  <si>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</si>
  <si>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</si>
  <si>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</si>
  <si>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</si>
  <si>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</si>
  <si>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</si>
  <si>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</si>
  <si>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</si>
  <si>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</si>
  <si>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</si>
  <si>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</si>
  <si>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</si>
  <si>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</si>
  <si>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</si>
  <si>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</si>
  <si>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</si>
  <si>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</si>
  <si>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</si>
  <si>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</si>
  <si>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</si>
  <si>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</si>
  <si>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</si>
  <si>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</si>
  <si>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</si>
  <si>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</si>
  <si>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</si>
  <si>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</si>
  <si>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</si>
  <si>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</si>
  <si>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</si>
  <si>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</si>
  <si>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</si>
  <si>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</si>
  <si>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</si>
  <si>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</si>
  <si>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</si>
  <si>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</si>
  <si>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</si>
  <si>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</si>
  <si>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</si>
  <si>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</si>
  <si>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</si>
  <si>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</si>
  <si>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</si>
  <si>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</si>
  <si>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</si>
  <si>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</si>
  <si>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</si>
  <si>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</si>
  <si>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</si>
  <si>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</si>
  <si>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</si>
  <si>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</si>
  <si>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</si>
  <si>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</si>
  <si>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</si>
  <si>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</si>
  <si>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</si>
  <si>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</si>
  <si>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</si>
  <si>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</si>
  <si>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</si>
  <si>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</si>
  <si>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</si>
  <si>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</si>
  <si>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</si>
  <si>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</si>
  <si>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</si>
  <si>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</si>
  <si>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</si>
  <si>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</si>
  <si>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</si>
  <si>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</si>
  <si>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</si>
  <si>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</si>
  <si>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</si>
  <si>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</si>
  <si>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</si>
  <si>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</si>
  <si>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</si>
  <si>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</si>
  <si>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</si>
  <si>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</si>
  <si>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</si>
  <si>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</si>
  <si>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</si>
  <si>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</si>
  <si>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</si>
  <si>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</si>
  <si>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</si>
  <si>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</si>
  <si>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</si>
  <si>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</si>
  <si>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</si>
  <si>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</si>
  <si>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</si>
  <si>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</si>
  <si>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</si>
  <si>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</si>
  <si>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</si>
  <si>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</si>
  <si>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</si>
  <si>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</si>
  <si>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</si>
  <si>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</si>
  <si>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</si>
  <si>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</si>
  <si>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</si>
  <si>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</si>
  <si>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</si>
  <si>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</si>
  <si>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</si>
  <si>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</si>
  <si>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</si>
  <si>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</si>
  <si>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</si>
  <si>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</si>
  <si>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</si>
  <si>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</si>
  <si>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</si>
  <si>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</si>
  <si>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</si>
  <si>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</si>
  <si>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</si>
  <si>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</si>
  <si>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</si>
  <si>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</si>
  <si>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</si>
  <si>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</si>
  <si>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</si>
  <si>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</si>
  <si>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</si>
  <si>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</si>
  <si>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</si>
  <si>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</si>
  <si>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</si>
  <si>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</si>
  <si>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</si>
  <si>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</si>
  <si>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</si>
  <si>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</si>
  <si>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</si>
  <si>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</si>
  <si>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</si>
  <si>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</si>
  <si>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</si>
  <si>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</si>
  <si>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</si>
  <si>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</si>
  <si>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</si>
  <si>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</si>
  <si>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</si>
  <si>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</si>
  <si>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</si>
  <si>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</si>
  <si>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</si>
  <si>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</si>
  <si>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</si>
  <si>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</si>
  <si>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</si>
  <si>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</si>
  <si>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</si>
  <si>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</si>
  <si>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</si>
  <si>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</si>
  <si>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</si>
  <si>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</si>
  <si>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</si>
  <si>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</si>
  <si>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</si>
  <si>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</si>
  <si>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</si>
  <si>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</si>
  <si>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</si>
  <si>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</si>
  <si>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</si>
  <si>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</si>
  <si>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</si>
  <si>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</si>
  <si>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</si>
  <si>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</si>
  <si>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</si>
  <si>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</si>
  <si>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</si>
  <si>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</si>
  <si>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</si>
  <si>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</si>
  <si>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</si>
  <si>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</si>
  <si>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</si>
  <si>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</si>
  <si>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</si>
  <si>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</si>
  <si>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</si>
  <si>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</si>
  <si>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</si>
  <si>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</si>
  <si>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</si>
  <si>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</si>
  <si>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</si>
  <si>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</si>
  <si>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</si>
  <si>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</si>
  <si>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</si>
  <si>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</si>
  <si>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</si>
  <si>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</si>
  <si>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</si>
  <si>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</si>
  <si>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</si>
  <si>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</si>
  <si>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</si>
  <si>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</si>
  <si>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</si>
  <si>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</si>
  <si>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</si>
  <si>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</si>
  <si>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</si>
  <si>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</si>
  <si>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</si>
  <si>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</si>
  <si>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</si>
  <si>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</si>
  <si>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</si>
  <si>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</si>
  <si>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</si>
  <si>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</si>
  <si>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</si>
  <si>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</si>
  <si>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</si>
  <si>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</si>
  <si>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</si>
  <si>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</si>
  <si>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</si>
  <si>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</si>
  <si>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</si>
  <si>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</si>
  <si>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</si>
  <si>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</si>
  <si>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</si>
  <si>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</si>
  <si>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</si>
  <si>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</si>
  <si>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</si>
  <si>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</si>
  <si>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</si>
  <si>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</si>
  <si>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</si>
  <si>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</si>
  <si>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</si>
  <si>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</si>
  <si>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</si>
  <si>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</si>
  <si>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</si>
  <si>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</si>
  <si>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</si>
  <si>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</si>
  <si>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</si>
  <si>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</si>
  <si>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</si>
  <si>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</si>
  <si>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</si>
  <si>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</si>
  <si>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</si>
  <si>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</si>
  <si>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</si>
  <si>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</si>
  <si>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</si>
  <si>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</si>
  <si>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</si>
  <si>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</si>
  <si>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</si>
  <si>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</si>
  <si>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</si>
  <si>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</si>
  <si>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</si>
  <si>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</si>
  <si>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</si>
  <si>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</si>
  <si>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</si>
  <si>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</si>
  <si>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</si>
  <si>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</si>
  <si>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</si>
  <si>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</si>
  <si>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Washington Heights </t>
  </si>
  <si>
    <t xml:space="preserve">8 Ave./Central Pk. W. </t>
  </si>
  <si>
    <t xml:space="preserve">63 St. (Manhattan) </t>
  </si>
  <si>
    <t xml:space="preserve">Lexington Ave. (CBD) </t>
  </si>
  <si>
    <t xml:space="preserve">6 Ave. </t>
  </si>
  <si>
    <t xml:space="preserve">Lenox Ave. </t>
  </si>
  <si>
    <t>Concourse</t>
  </si>
  <si>
    <t>Upper Broadway</t>
  </si>
  <si>
    <t>Downtown</t>
  </si>
  <si>
    <t>Culver</t>
  </si>
  <si>
    <t>Church Av-bound</t>
  </si>
  <si>
    <t>CCYY</t>
  </si>
  <si>
    <t>STAID</t>
  </si>
  <si>
    <t>STATION</t>
  </si>
  <si>
    <t>SEGMENT</t>
  </si>
  <si>
    <t>SECTOR</t>
  </si>
  <si>
    <t>BOROUGH</t>
  </si>
  <si>
    <t>AVGWKDRIDER</t>
  </si>
  <si>
    <t>AVGSATRIDER</t>
  </si>
  <si>
    <t>AVGSUNRIDER</t>
  </si>
  <si>
    <t>ANN_RID</t>
  </si>
  <si>
    <t>Broadway/7 Av (CBD)</t>
  </si>
  <si>
    <t>Valley</t>
  </si>
  <si>
    <t>Midtown</t>
  </si>
  <si>
    <t>Broadway/7 Av (Non-CBD)</t>
  </si>
  <si>
    <t>Upper Manhattan</t>
  </si>
  <si>
    <t>Lenox Av</t>
  </si>
  <si>
    <t>Lexington Av (CBD)</t>
  </si>
  <si>
    <t>Lexington Av (Non-CBD)</t>
  </si>
  <si>
    <t>Jerome Av</t>
  </si>
  <si>
    <t>White Plains Rd</t>
  </si>
  <si>
    <t>Dyre Av</t>
  </si>
  <si>
    <t>Flushing (Manhattan)</t>
  </si>
  <si>
    <t>Broadway-60 St</t>
  </si>
  <si>
    <t>2 Av</t>
  </si>
  <si>
    <t>Nassau St</t>
  </si>
  <si>
    <t>14 St</t>
  </si>
  <si>
    <t>6 Av</t>
  </si>
  <si>
    <t>8 Av</t>
  </si>
  <si>
    <t>53 St</t>
  </si>
  <si>
    <t>63 St</t>
  </si>
  <si>
    <t>8 Av/Central Pk W</t>
  </si>
  <si>
    <t>Washington Heights</t>
  </si>
  <si>
    <t>Manhattan CBD Transfer</t>
  </si>
  <si>
    <t>Upper Manhattan/Bronx Transfer</t>
  </si>
  <si>
    <t>New Lots</t>
  </si>
  <si>
    <t>Other Brooklyn</t>
  </si>
  <si>
    <t>Nostrand Av</t>
  </si>
  <si>
    <t>Eastern Pkwy</t>
  </si>
  <si>
    <t>Brooklyn CBD</t>
  </si>
  <si>
    <t>West End</t>
  </si>
  <si>
    <t>Brighton</t>
  </si>
  <si>
    <t>Franklin Av</t>
  </si>
  <si>
    <t>Rockaway</t>
  </si>
  <si>
    <t>Queens Blvd.</t>
  </si>
  <si>
    <t>Queens Blvd</t>
  </si>
  <si>
    <t>Canarsie</t>
  </si>
  <si>
    <t>Flushing (Queens)</t>
  </si>
  <si>
    <t>Downtown Brooklyn Transfer</t>
  </si>
  <si>
    <t>Other Brooklyn Transfer</t>
  </si>
  <si>
    <t>Queens Transfer</t>
  </si>
  <si>
    <t>Wkdy Rank</t>
  </si>
  <si>
    <t>AVGWKND</t>
  </si>
  <si>
    <t>Wknd Rank</t>
  </si>
  <si>
    <t>Annual Rank</t>
  </si>
  <si>
    <t>Broadway/7 Av</t>
  </si>
  <si>
    <t xml:space="preserve">Broadway/7 Av (CBD) </t>
  </si>
  <si>
    <t>168 St (1)</t>
  </si>
  <si>
    <t>Dyre Av-bound</t>
  </si>
  <si>
    <t>Bronx-bound</t>
  </si>
  <si>
    <t>Total</t>
  </si>
  <si>
    <t>*</t>
  </si>
  <si>
    <t>86 St. (1)</t>
  </si>
  <si>
    <t>86 St. (4,5,6)</t>
  </si>
  <si>
    <t>St. Lawrence Ave. (6)</t>
  </si>
  <si>
    <t>86 St. (B,C)</t>
  </si>
  <si>
    <t>Chambers St (A,C)/WTC (E)/Park Place (2,3)/Cortlandt (R,W)</t>
  </si>
  <si>
    <t>Times Sq-42 St (N,Q,R,S,W,1,2,3,7)/42 St (A,C,E)/Bryant Pk (B,D,F,M)/5 Av (7)</t>
  </si>
  <si>
    <t>Lexington Av (N,Q,R)/59 St (4,5,6)</t>
  </si>
  <si>
    <t>Sterling St. (2,5)</t>
  </si>
  <si>
    <t>86 St. (R)</t>
  </si>
  <si>
    <t>86 St. (N)</t>
  </si>
  <si>
    <t>Steinway St. (M,R)</t>
  </si>
  <si>
    <t>39 Av (N,W)</t>
  </si>
  <si>
    <t>OMNYSystemwide Adjustment</t>
  </si>
  <si>
    <t>OMNYSystemwide Adj.</t>
  </si>
  <si>
    <t>2022-2023 Change</t>
  </si>
  <si>
    <t>2023 Rank</t>
  </si>
  <si>
    <t>Pelham Bay Park-bound</t>
  </si>
  <si>
    <t>Queens-bound</t>
  </si>
  <si>
    <t>MTA New York City Transit Temporary Station Closings, 2018-2023</t>
  </si>
  <si>
    <t>* MTA New York City Transit Temporary Station Closings, 2018-2023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</si>
</sst>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43" fontId="18" fillId="0" borderId="0" applyFont="0" applyFill="0" applyBorder="0" applyAlignment="0" applyProtection="0"/>
    <xf numFmtId="0" fontId="1" fillId="0" borderId="0"/>
  </cellStyleXfs>
  <cellXfs count="1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/>
    <xf numFmtId="0" fontId="12" fillId="0" borderId="0" xfId="0" applyFont="1"/>
    <xf numFmtId="3" fontId="7" fillId="0" borderId="2" xfId="1" applyNumberFormat="1" applyFont="1" applyBorder="1"/>
    <xf numFmtId="3" fontId="8" fillId="0" borderId="0" xfId="0" applyNumberFormat="1" applyFont="1"/>
    <xf numFmtId="3" fontId="5" fillId="0" borderId="0" xfId="0" applyNumberFormat="1" applyFont="1"/>
    <xf numFmtId="0" fontId="10" fillId="0" borderId="5" xfId="1" applyFont="1" applyBorder="1" applyAlignment="1">
      <alignment horizontal="center"/>
    </xf>
    <xf numFmtId="3" fontId="10" fillId="0" borderId="5" xfId="1" applyNumberFormat="1" applyFont="1" applyBorder="1"/>
    <xf numFmtId="0" fontId="10" fillId="0" borderId="7" xfId="1" applyFont="1" applyBorder="1" applyAlignment="1">
      <alignment horizontal="center"/>
    </xf>
    <xf numFmtId="3" fontId="10" fillId="0" borderId="7" xfId="1" applyNumberFormat="1" applyFont="1" applyBorder="1"/>
    <xf numFmtId="0" fontId="10" fillId="0" borderId="9" xfId="1" applyFont="1" applyBorder="1" applyAlignment="1">
      <alignment horizontal="center"/>
    </xf>
    <xf numFmtId="3" fontId="10" fillId="0" borderId="9" xfId="1" applyNumberFormat="1" applyFont="1" applyBorder="1"/>
    <xf numFmtId="3" fontId="7" fillId="0" borderId="2" xfId="1" applyNumberFormat="1" applyFont="1" applyBorder="1" applyAlignment="1">
      <alignment horizontal="center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/>
    </xf>
    <xf numFmtId="3" fontId="7" fillId="0" borderId="18" xfId="1" applyNumberFormat="1" applyFont="1" applyBorder="1"/>
    <xf numFmtId="0" fontId="3" fillId="0" borderId="13" xfId="0" applyFont="1" applyBorder="1"/>
    <xf numFmtId="0" fontId="3" fillId="0" borderId="7" xfId="1" applyFont="1" applyBorder="1" applyAlignment="1">
      <alignment horizontal="left"/>
    </xf>
    <xf numFmtId="0" fontId="3" fillId="0" borderId="7" xfId="1" applyFont="1" applyBorder="1"/>
    <xf numFmtId="0" fontId="14" fillId="0" borderId="0" xfId="0" applyFont="1"/>
    <xf numFmtId="0" fontId="15" fillId="0" borderId="0" xfId="0" applyFont="1"/>
    <xf numFmtId="0" fontId="3" fillId="0" borderId="0" xfId="0" applyFont="1"/>
    <xf numFmtId="0" fontId="15" fillId="0" borderId="1" xfId="0" applyFont="1" applyBorder="1"/>
    <xf numFmtId="0" fontId="15" fillId="0" borderId="2" xfId="0" applyFont="1" applyBorder="1"/>
    <xf numFmtId="0" fontId="15" fillId="0" borderId="18" xfId="0" applyFont="1" applyBorder="1"/>
    <xf numFmtId="0" fontId="15" fillId="0" borderId="11" xfId="0" applyFont="1" applyBorder="1"/>
    <xf numFmtId="0" fontId="15" fillId="0" borderId="12" xfId="0" applyFont="1" applyBorder="1"/>
    <xf numFmtId="14" fontId="3" fillId="0" borderId="4" xfId="0" applyNumberFormat="1" applyFont="1" applyBorder="1"/>
    <xf numFmtId="14" fontId="3" fillId="0" borderId="14" xfId="0" applyNumberFormat="1" applyFont="1" applyBorder="1"/>
    <xf numFmtId="0" fontId="3" fillId="0" borderId="7" xfId="0" applyFont="1" applyBorder="1"/>
    <xf numFmtId="14" fontId="3" fillId="0" borderId="14" xfId="0" applyNumberFormat="1" applyFont="1" applyBorder="1" applyAlignment="1">
      <alignment horizontal="right"/>
    </xf>
    <xf numFmtId="3" fontId="10" fillId="0" borderId="20" xfId="1" applyNumberFormat="1" applyFont="1" applyBorder="1"/>
    <xf numFmtId="3" fontId="10" fillId="0" borderId="21" xfId="1" applyNumberFormat="1" applyFont="1" applyBorder="1"/>
    <xf numFmtId="0" fontId="9" fillId="0" borderId="7" xfId="1" applyFont="1" applyBorder="1" applyAlignment="1">
      <alignment horizontal="center"/>
    </xf>
    <xf numFmtId="164" fontId="3" fillId="0" borderId="0" xfId="0" applyNumberFormat="1" applyFont="1" applyAlignment="1">
      <alignment vertical="top"/>
    </xf>
    <xf numFmtId="0" fontId="3" fillId="0" borderId="13" xfId="1" applyFont="1" applyBorder="1"/>
    <xf numFmtId="3" fontId="10" fillId="0" borderId="23" xfId="1" applyNumberFormat="1" applyFont="1" applyBorder="1"/>
    <xf numFmtId="3" fontId="10" fillId="0" borderId="24" xfId="1" applyNumberFormat="1" applyFont="1" applyBorder="1"/>
    <xf numFmtId="3" fontId="10" fillId="0" borderId="25" xfId="1" applyNumberFormat="1" applyFont="1" applyBorder="1"/>
    <xf numFmtId="0" fontId="10" fillId="0" borderId="22" xfId="1" applyFont="1" applyBorder="1" applyAlignment="1">
      <alignment horizontal="center"/>
    </xf>
    <xf numFmtId="3" fontId="10" fillId="0" borderId="22" xfId="1" applyNumberFormat="1" applyFont="1" applyBorder="1"/>
    <xf numFmtId="0" fontId="3" fillId="0" borderId="21" xfId="0" applyFont="1" applyBorder="1"/>
    <xf numFmtId="0" fontId="2" fillId="0" borderId="0" xfId="3"/>
    <xf numFmtId="3" fontId="2" fillId="0" borderId="0" xfId="3" applyNumberFormat="1"/>
    <xf numFmtId="165" fontId="5" fillId="0" borderId="0" xfId="2" applyNumberFormat="1" applyFont="1" applyAlignment="1"/>
    <xf numFmtId="0" fontId="17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3" fillId="0" borderId="6" xfId="0" applyFont="1" applyBorder="1"/>
    <xf numFmtId="0" fontId="3" fillId="0" borderId="8" xfId="0" applyFont="1" applyBorder="1"/>
    <xf numFmtId="0" fontId="9" fillId="0" borderId="5" xfId="1" applyFont="1" applyBorder="1" applyAlignment="1">
      <alignment horizontal="center"/>
    </xf>
    <xf numFmtId="0" fontId="9" fillId="0" borderId="19" xfId="1" applyFont="1" applyBorder="1" applyAlignment="1">
      <alignment horizontal="center"/>
    </xf>
    <xf numFmtId="3" fontId="5" fillId="0" borderId="30" xfId="0" applyNumberFormat="1" applyFont="1" applyBorder="1"/>
    <xf numFmtId="3" fontId="10" fillId="0" borderId="14" xfId="1" applyNumberFormat="1" applyFont="1" applyBorder="1"/>
    <xf numFmtId="3" fontId="10" fillId="0" borderId="15" xfId="1" applyNumberFormat="1" applyFont="1" applyBorder="1"/>
    <xf numFmtId="3" fontId="10" fillId="0" borderId="17" xfId="1" applyNumberFormat="1" applyFont="1" applyBorder="1"/>
    <xf numFmtId="0" fontId="5" fillId="0" borderId="31" xfId="1" applyFont="1" applyBorder="1"/>
    <xf numFmtId="0" fontId="11" fillId="0" borderId="32" xfId="0" applyFont="1" applyBorder="1"/>
    <xf numFmtId="0" fontId="5" fillId="0" borderId="6" xfId="1" applyFont="1" applyBorder="1"/>
    <xf numFmtId="0" fontId="11" fillId="0" borderId="4" xfId="0" applyFont="1" applyBorder="1"/>
    <xf numFmtId="0" fontId="5" fillId="0" borderId="8" xfId="1" applyFont="1" applyBorder="1"/>
    <xf numFmtId="0" fontId="11" fillId="0" borderId="29" xfId="0" applyFont="1" applyBorder="1"/>
    <xf numFmtId="0" fontId="5" fillId="0" borderId="33" xfId="1" applyFont="1" applyBorder="1"/>
    <xf numFmtId="0" fontId="9" fillId="0" borderId="9" xfId="1" applyFont="1" applyBorder="1" applyAlignment="1">
      <alignment horizontal="center"/>
    </xf>
    <xf numFmtId="3" fontId="8" fillId="0" borderId="1" xfId="1" applyNumberFormat="1" applyFont="1" applyBorder="1"/>
    <xf numFmtId="165" fontId="5" fillId="0" borderId="30" xfId="2" applyNumberFormat="1" applyFont="1" applyBorder="1"/>
    <xf numFmtId="165" fontId="10" fillId="0" borderId="14" xfId="2" applyNumberFormat="1" applyFont="1" applyFill="1" applyBorder="1" applyAlignment="1"/>
    <xf numFmtId="165" fontId="10" fillId="0" borderId="15" xfId="2" applyNumberFormat="1" applyFont="1" applyFill="1" applyBorder="1" applyAlignment="1"/>
    <xf numFmtId="165" fontId="10" fillId="0" borderId="17" xfId="2" applyNumberFormat="1" applyFont="1" applyFill="1" applyBorder="1" applyAlignment="1"/>
    <xf numFmtId="165" fontId="5" fillId="0" borderId="0" xfId="2" applyNumberFormat="1" applyFont="1"/>
    <xf numFmtId="0" fontId="15" fillId="2" borderId="28" xfId="1" applyFont="1" applyFill="1" applyBorder="1" applyAlignment="1">
      <alignment horizontal="left"/>
    </xf>
    <xf numFmtId="0" fontId="13" fillId="2" borderId="27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3" fontId="7" fillId="2" borderId="27" xfId="1" applyNumberFormat="1" applyFont="1" applyFill="1" applyBorder="1" applyAlignment="1">
      <alignment horizontal="center"/>
    </xf>
    <xf numFmtId="3" fontId="7" fillId="2" borderId="16" xfId="1" applyNumberFormat="1" applyFont="1" applyFill="1" applyBorder="1" applyAlignment="1">
      <alignment horizontal="center"/>
    </xf>
    <xf numFmtId="0" fontId="8" fillId="0" borderId="34" xfId="1" applyFont="1" applyBorder="1" applyAlignment="1">
      <alignment horizontal="left"/>
    </xf>
    <xf numFmtId="0" fontId="7" fillId="0" borderId="35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/>
    </xf>
    <xf numFmtId="0" fontId="7" fillId="0" borderId="35" xfId="1" applyFont="1" applyBorder="1" applyAlignment="1">
      <alignment horizontal="right"/>
    </xf>
    <xf numFmtId="0" fontId="7" fillId="0" borderId="37" xfId="1" applyFont="1" applyBorder="1" applyAlignment="1">
      <alignment horizontal="right"/>
    </xf>
    <xf numFmtId="0" fontId="8" fillId="0" borderId="37" xfId="0" applyFont="1" applyBorder="1" applyAlignment="1">
      <alignment horizontal="right"/>
    </xf>
    <xf numFmtId="3" fontId="7" fillId="0" borderId="3" xfId="1" applyNumberFormat="1" applyFont="1" applyBorder="1"/>
    <xf numFmtId="0" fontId="13" fillId="2" borderId="0" xfId="1" applyFont="1" applyFill="1" applyAlignment="1">
      <alignment horizontal="center"/>
    </xf>
    <xf numFmtId="3" fontId="7" fillId="2" borderId="0" xfId="1" applyNumberFormat="1" applyFont="1" applyFill="1" applyAlignment="1">
      <alignment horizontal="center"/>
    </xf>
    <xf numFmtId="3" fontId="7" fillId="0" borderId="12" xfId="1" applyNumberFormat="1" applyFont="1" applyBorder="1"/>
    <xf numFmtId="165" fontId="7" fillId="0" borderId="12" xfId="2" applyNumberFormat="1" applyFont="1" applyFill="1" applyBorder="1" applyAlignment="1"/>
    <xf numFmtId="3" fontId="7" fillId="2" borderId="27" xfId="4" applyNumberFormat="1" applyFont="1" applyFill="1" applyBorder="1" applyAlignment="1">
      <alignment horizontal="center"/>
    </xf>
    <xf numFmtId="3" fontId="10" fillId="0" borderId="23" xfId="4" applyNumberFormat="1" applyFont="1" applyFill="1" applyBorder="1" applyAlignment="1"/>
    <xf numFmtId="3" fontId="10" fillId="0" borderId="7" xfId="4" applyNumberFormat="1" applyFont="1" applyFill="1" applyBorder="1" applyAlignment="1"/>
    <xf numFmtId="3" fontId="10" fillId="0" borderId="9" xfId="4" applyNumberFormat="1" applyFont="1" applyFill="1" applyBorder="1" applyAlignment="1"/>
    <xf numFmtId="3" fontId="10" fillId="0" borderId="20" xfId="4" applyNumberFormat="1" applyFont="1" applyFill="1" applyBorder="1" applyAlignment="1"/>
    <xf numFmtId="3" fontId="10" fillId="0" borderId="21" xfId="4" applyNumberFormat="1" applyFont="1" applyFill="1" applyBorder="1" applyAlignment="1"/>
    <xf numFmtId="3" fontId="10" fillId="0" borderId="25" xfId="4" applyNumberFormat="1" applyFont="1" applyFill="1" applyBorder="1" applyAlignment="1"/>
    <xf numFmtId="3" fontId="5" fillId="0" borderId="0" xfId="4" applyNumberFormat="1" applyFont="1" applyAlignment="1"/>
    <xf numFmtId="3" fontId="7" fillId="2" borderId="0" xfId="4" applyNumberFormat="1" applyFont="1" applyFill="1" applyBorder="1" applyAlignment="1">
      <alignment horizontal="center"/>
    </xf>
    <xf numFmtId="3" fontId="7" fillId="2" borderId="26" xfId="1" applyNumberFormat="1" applyFont="1" applyFill="1" applyBorder="1" applyAlignment="1">
      <alignment horizontal="center"/>
    </xf>
    <xf numFmtId="3" fontId="7" fillId="0" borderId="11" xfId="4" applyNumberFormat="1" applyFont="1" applyFill="1" applyBorder="1" applyAlignment="1"/>
    <xf numFmtId="0" fontId="9" fillId="0" borderId="43" xfId="1" applyFont="1" applyBorder="1"/>
    <xf numFmtId="0" fontId="9" fillId="0" borderId="9" xfId="1" applyFont="1" applyBorder="1"/>
    <xf numFmtId="0" fontId="10" fillId="0" borderId="44" xfId="1" applyFont="1" applyBorder="1" applyAlignment="1">
      <alignment horizontal="center"/>
    </xf>
    <xf numFmtId="0" fontId="10" fillId="0" borderId="13" xfId="1" applyFont="1" applyBorder="1" applyAlignment="1">
      <alignment horizontal="center"/>
    </xf>
    <xf numFmtId="3" fontId="10" fillId="0" borderId="41" xfId="1" applyNumberFormat="1" applyFont="1" applyBorder="1"/>
    <xf numFmtId="3" fontId="10" fillId="0" borderId="42" xfId="1" applyNumberFormat="1" applyFont="1" applyBorder="1"/>
    <xf numFmtId="3" fontId="10" fillId="0" borderId="43" xfId="1" applyNumberFormat="1" applyFont="1" applyBorder="1"/>
    <xf numFmtId="3" fontId="5" fillId="0" borderId="26" xfId="0" applyNumberFormat="1" applyFont="1" applyBorder="1"/>
    <xf numFmtId="3" fontId="5" fillId="0" borderId="45" xfId="0" applyNumberFormat="1" applyFont="1" applyBorder="1"/>
    <xf numFmtId="3" fontId="10" fillId="0" borderId="46" xfId="1" applyNumberFormat="1" applyFont="1" applyBorder="1"/>
    <xf numFmtId="3" fontId="5" fillId="0" borderId="16" xfId="0" applyNumberFormat="1" applyFont="1" applyBorder="1"/>
    <xf numFmtId="3" fontId="10" fillId="0" borderId="40" xfId="4" applyNumberFormat="1" applyFont="1" applyFill="1" applyBorder="1" applyAlignment="1"/>
    <xf numFmtId="3" fontId="10" fillId="0" borderId="8" xfId="4" applyNumberFormat="1" applyFont="1" applyFill="1" applyBorder="1" applyAlignment="1"/>
    <xf numFmtId="14" fontId="3" fillId="0" borderId="10" xfId="0" applyNumberFormat="1" applyFont="1" applyBorder="1" applyAlignment="1">
      <alignment vertical="top"/>
    </xf>
    <xf numFmtId="14" fontId="3" fillId="0" borderId="26" xfId="0" applyNumberFormat="1" applyFont="1" applyBorder="1" applyAlignment="1">
      <alignment vertical="top"/>
    </xf>
    <xf numFmtId="14" fontId="3" fillId="0" borderId="26" xfId="0" applyNumberFormat="1" applyFont="1" applyBorder="1" applyAlignment="1">
      <alignment horizontal="right"/>
    </xf>
    <xf numFmtId="14" fontId="3" fillId="0" borderId="26" xfId="0" applyNumberFormat="1" applyFont="1" applyBorder="1"/>
    <xf numFmtId="1" fontId="3" fillId="0" borderId="0" xfId="0" applyNumberFormat="1" applyFont="1" applyBorder="1"/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/>
    <xf numFmtId="14" fontId="3" fillId="0" borderId="0" xfId="0" applyNumberFormat="1" applyFont="1" applyBorder="1" applyAlignment="1">
      <alignment vertical="top"/>
    </xf>
    <xf numFmtId="0" fontId="3" fillId="0" borderId="27" xfId="0" applyFont="1" applyBorder="1" applyAlignment="1">
      <alignment vertical="top"/>
    </xf>
    <xf numFmtId="14" fontId="3" fillId="0" borderId="27" xfId="0" applyNumberFormat="1" applyFont="1" applyBorder="1" applyAlignment="1">
      <alignment vertical="top"/>
    </xf>
    <xf numFmtId="14" fontId="3" fillId="0" borderId="47" xfId="0" applyNumberFormat="1" applyFont="1" applyBorder="1" applyAlignment="1">
      <alignment vertical="top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6" fillId="0" borderId="0" xfId="0" applyFont="1" applyAlignment="1">
      <alignment horizontal="left"/>
    </xf>
  </cellXfs>
  <cellStyles count="6">
    <cellStyle name="Comma" xfId="4" builtinId="3"/>
    <cellStyle name="Normal" xfId="0" builtinId="0"/>
    <cellStyle name="Normal 2" xfId="3" xr:uid="{BE56A9C3-B8C3-4370-BF4F-0540A3C53075}"/>
    <cellStyle name="Normal 2 2" xfId="5" xr:uid="{80C550D3-01F1-4454-A049-A2AE32169E12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2"/>
  <sheetViews>
    <sheetView showRuler="0" zoomScale="90" zoomScaleNormal="90" workbookViewId="0">
      <pane xSplit="3" ySplit="3" topLeftCell="D413" activePane="bottomRight" state="frozen"/>
      <selection pane="topRight" activeCell="C1" sqref="C1"/>
      <selection pane="bottomLeft" activeCell="A4" sqref="A4"/>
      <selection pane="bottomRight" activeCell="A438" sqref="A438"/>
    </sheetView>
  </sheetViews>
  <sheetFormatPr defaultColWidth="3.5703125" defaultRowHeight="11.25" x14ac:dyDescent="0.2"/>
  <cols>
    <col min="1" max="1" width="57.7109375" style="1" customWidth="1"/>
    <col min="2" max="2" width="3.28515625" style="1" customWidth="1"/>
    <col min="3" max="3" width="4.7109375" style="2" customWidth="1"/>
    <col min="4" max="9" width="10.42578125" style="1" bestFit="1" customWidth="1"/>
    <col min="10" max="10" width="12.42578125" style="94" customWidth="1"/>
    <col min="11" max="11" width="7.85546875" style="46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7" style="1" bestFit="1" customWidth="1"/>
    <col min="16" max="18" width="7.28515625" style="1" bestFit="1" customWidth="1"/>
    <col min="19" max="19" width="6.28515625" style="1" bestFit="1" customWidth="1"/>
    <col min="20" max="20" width="6" style="1" bestFit="1" customWidth="1"/>
    <col min="21" max="16384" width="3.5703125" style="1"/>
  </cols>
  <sheetData>
    <row r="1" spans="1:14" ht="15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4" s="3" customFormat="1" ht="12" thickBot="1" x14ac:dyDescent="0.25">
      <c r="A2" s="76" t="s">
        <v>33</v>
      </c>
      <c r="B2" s="77" t="s">
        <v>543</v>
      </c>
      <c r="C2" s="78" t="s">
        <v>2</v>
      </c>
      <c r="D2" s="79">
        <v>2018</v>
      </c>
      <c r="E2" s="79">
        <v>2019</v>
      </c>
      <c r="F2" s="79">
        <v>2020</v>
      </c>
      <c r="G2" s="80">
        <v>2021</v>
      </c>
      <c r="H2" s="79">
        <v>2022</v>
      </c>
      <c r="I2" s="79">
        <v>2023</v>
      </c>
      <c r="J2" s="124" t="s">
        <v>558</v>
      </c>
      <c r="K2" s="125"/>
      <c r="L2" s="81" t="s">
        <v>559</v>
      </c>
    </row>
    <row r="3" spans="1:14" s="3" customFormat="1" ht="12.75" x14ac:dyDescent="0.2">
      <c r="A3" s="71" t="s">
        <v>32</v>
      </c>
      <c r="B3" s="72"/>
      <c r="C3" s="73"/>
      <c r="D3" s="74"/>
      <c r="E3" s="74"/>
      <c r="F3" s="74"/>
      <c r="G3" s="74"/>
      <c r="H3" s="74"/>
      <c r="I3" s="74"/>
      <c r="J3" s="87"/>
      <c r="K3" s="74"/>
      <c r="L3" s="75"/>
    </row>
    <row r="4" spans="1:14" s="4" customFormat="1" x14ac:dyDescent="0.2">
      <c r="A4" s="57" t="s">
        <v>66</v>
      </c>
      <c r="B4" s="52">
        <f>IFERROR(INDEX(Closures!$A$2:$A$138,MATCH(A4,Closures!$E$2:$E$138,0)),"")</f>
        <v>1</v>
      </c>
      <c r="C4" s="8" t="s">
        <v>4</v>
      </c>
      <c r="D4" s="9">
        <v>3166</v>
      </c>
      <c r="E4" s="38">
        <v>3324</v>
      </c>
      <c r="F4" s="38">
        <v>1211.2744</v>
      </c>
      <c r="G4" s="38">
        <v>2126.6640000000002</v>
      </c>
      <c r="H4" s="106">
        <v>2519.4803000000002</v>
      </c>
      <c r="I4" s="53" cm="1">
        <f t="array" ref="I4">INDEX('Subway Rank'!$G$2:$G$425,_xlfn.XMATCH($A4,'Subway Rank'!$C$2:$C$425),0)</f>
        <v>2546</v>
      </c>
      <c r="J4" s="88">
        <f>I4-H4</f>
        <v>26.51969999999983</v>
      </c>
      <c r="K4" s="66">
        <f>J4/H4</f>
        <v>1.0525861226221863E-2</v>
      </c>
      <c r="L4" s="58" cm="1">
        <f t="array" ref="L4">INDEX('Subway Rank'!$L$2:$L$425,_xlfn.XMATCH($A4,'Subway Rank'!$C$2:$C$425),0)</f>
        <v>336</v>
      </c>
      <c r="M4" s="1"/>
      <c r="N4" s="7"/>
    </row>
    <row r="5" spans="1:14" x14ac:dyDescent="0.2">
      <c r="A5" s="59" t="s">
        <v>67</v>
      </c>
      <c r="B5" s="35"/>
      <c r="C5" s="10" t="s">
        <v>4</v>
      </c>
      <c r="D5" s="11">
        <v>13081</v>
      </c>
      <c r="E5" s="11">
        <v>12959.7598</v>
      </c>
      <c r="F5" s="11">
        <v>5813.5766999999996</v>
      </c>
      <c r="G5" s="11">
        <v>5873.2411000000002</v>
      </c>
      <c r="H5" s="103">
        <v>6599.8661000000002</v>
      </c>
      <c r="I5" s="105" cm="1">
        <f t="array" ref="I5">INDEX('Subway Rank'!$G$2:$G$425,_xlfn.XMATCH($A5,'Subway Rank'!$C$2:$C$425),0)</f>
        <v>6789</v>
      </c>
      <c r="J5" s="89">
        <f>I5-H5</f>
        <v>189.13389999999981</v>
      </c>
      <c r="K5" s="67">
        <f>J5/H5</f>
        <v>2.8657232909619152E-2</v>
      </c>
      <c r="L5" s="60" cm="1">
        <f t="array" ref="L5">INDEX('Subway Rank'!$L$2:$L$425,_xlfn.XMATCH($A5,'Subway Rank'!$C$2:$C$425),0)</f>
        <v>154</v>
      </c>
      <c r="M5" s="7"/>
      <c r="N5" s="7"/>
    </row>
    <row r="6" spans="1:14" s="4" customFormat="1" x14ac:dyDescent="0.2">
      <c r="A6" s="59" t="s">
        <v>68</v>
      </c>
      <c r="B6" s="35"/>
      <c r="C6" s="10" t="s">
        <v>4</v>
      </c>
      <c r="D6" s="11">
        <v>26034</v>
      </c>
      <c r="E6" s="11">
        <v>25642.165400000002</v>
      </c>
      <c r="F6" s="11">
        <v>10111.9251</v>
      </c>
      <c r="G6" s="11">
        <v>12374.027700000001</v>
      </c>
      <c r="H6" s="103">
        <v>15229.791300000001</v>
      </c>
      <c r="I6" s="105" cm="1">
        <f t="array" ref="I6">INDEX('Subway Rank'!$G$2:$G$425,_xlfn.XMATCH($A6,'Subway Rank'!$C$2:$C$425),0)</f>
        <v>16043</v>
      </c>
      <c r="J6" s="89">
        <f t="shared" ref="J6:J69" si="0">I6-H6</f>
        <v>813.20869999999923</v>
      </c>
      <c r="K6" s="67">
        <f t="shared" ref="K6:K69" si="1">J6/H6</f>
        <v>5.3395918826543549E-2</v>
      </c>
      <c r="L6" s="60" cm="1">
        <f t="array" ref="L6">INDEX('Subway Rank'!$L$2:$L$425,_xlfn.XMATCH($A6,'Subway Rank'!$C$2:$C$425),0)</f>
        <v>54</v>
      </c>
      <c r="M6" s="7"/>
      <c r="N6" s="7"/>
    </row>
    <row r="7" spans="1:14" x14ac:dyDescent="0.2">
      <c r="A7" s="59" t="s">
        <v>69</v>
      </c>
      <c r="B7" s="35" t="str">
        <f>IFERROR(INDEX(Closures!$A$2:$A$138,MATCH(A5,Closures!$E$2:$E$138,0)),"")</f>
        <v/>
      </c>
      <c r="C7" s="10" t="s">
        <v>4</v>
      </c>
      <c r="D7" s="11">
        <v>9398</v>
      </c>
      <c r="E7" s="11">
        <v>8485.6298999999999</v>
      </c>
      <c r="F7" s="11">
        <v>4357.0706</v>
      </c>
      <c r="G7" s="11">
        <v>5065.8774999999996</v>
      </c>
      <c r="H7" s="103">
        <v>5766.4684999999999</v>
      </c>
      <c r="I7" s="105" cm="1">
        <f t="array" ref="I7">INDEX('Subway Rank'!$G$2:$G$425,_xlfn.XMATCH($A7,'Subway Rank'!$C$2:$C$425),0)</f>
        <v>5807</v>
      </c>
      <c r="J7" s="89">
        <f t="shared" si="0"/>
        <v>40.531500000000051</v>
      </c>
      <c r="K7" s="67">
        <f t="shared" si="1"/>
        <v>7.0288253547210137E-3</v>
      </c>
      <c r="L7" s="60" cm="1">
        <f t="array" ref="L7">INDEX('Subway Rank'!$L$2:$L$425,_xlfn.XMATCH($A7,'Subway Rank'!$C$2:$C$425),0)</f>
        <v>175</v>
      </c>
      <c r="M7" s="7"/>
      <c r="N7" s="7"/>
    </row>
    <row r="8" spans="1:14" x14ac:dyDescent="0.2">
      <c r="A8" s="59" t="s">
        <v>70</v>
      </c>
      <c r="B8" s="35">
        <f>IFERROR(INDEX(Closures!$A$2:$A$138,MATCH(A8,Closures!$E$2:$E$138,0)),"")</f>
        <v>2</v>
      </c>
      <c r="C8" s="10" t="s">
        <v>4</v>
      </c>
      <c r="D8" s="11">
        <v>6342</v>
      </c>
      <c r="E8" s="11">
        <v>8542.1496000000006</v>
      </c>
      <c r="F8" s="11">
        <v>4404.7408999999998</v>
      </c>
      <c r="G8" s="11">
        <v>4723.1225000000004</v>
      </c>
      <c r="H8" s="103">
        <v>4980.5550999999996</v>
      </c>
      <c r="I8" s="105" cm="1">
        <f t="array" ref="I8">INDEX('Subway Rank'!$G$2:$G$425,_xlfn.XMATCH($A8,'Subway Rank'!$C$2:$C$425),0)</f>
        <v>4926</v>
      </c>
      <c r="J8" s="89">
        <f>I8-H8</f>
        <v>-54.555099999999584</v>
      </c>
      <c r="K8" s="67">
        <f t="shared" si="1"/>
        <v>-1.0953618402896414E-2</v>
      </c>
      <c r="L8" s="60" cm="1">
        <f t="array" ref="L8">INDEX('Subway Rank'!$L$2:$L$425,_xlfn.XMATCH($A8,'Subway Rank'!$C$2:$C$425),0)</f>
        <v>206</v>
      </c>
      <c r="M8" s="7"/>
      <c r="N8" s="7"/>
    </row>
    <row r="9" spans="1:14" s="4" customFormat="1" x14ac:dyDescent="0.2">
      <c r="A9" s="59" t="s">
        <v>71</v>
      </c>
      <c r="B9" s="35" t="str">
        <f>IFERROR(INDEX(Closures!$A$2:$A$138,MATCH(A9,Closures!$E$2:$E$138,0)),"")</f>
        <v/>
      </c>
      <c r="C9" s="10" t="s">
        <v>4</v>
      </c>
      <c r="D9" s="11">
        <v>8140</v>
      </c>
      <c r="E9" s="11">
        <v>7926.2165000000005</v>
      </c>
      <c r="F9" s="11">
        <v>3983.3213999999998</v>
      </c>
      <c r="G9" s="11">
        <v>4038.8418999999999</v>
      </c>
      <c r="H9" s="103">
        <v>4701.5433000000003</v>
      </c>
      <c r="I9" s="105" cm="1">
        <f t="array" ref="I9">INDEX('Subway Rank'!$G$2:$G$425,_xlfn.XMATCH($A9,'Subway Rank'!$C$2:$C$425),0)</f>
        <v>4495</v>
      </c>
      <c r="J9" s="89">
        <f t="shared" si="0"/>
        <v>-206.54330000000027</v>
      </c>
      <c r="K9" s="67">
        <f t="shared" si="1"/>
        <v>-4.3930957734665606E-2</v>
      </c>
      <c r="L9" s="60" cm="1">
        <f t="array" ref="L9">INDEX('Subway Rank'!$L$2:$L$425,_xlfn.XMATCH($A9,'Subway Rank'!$C$2:$C$425),0)</f>
        <v>222</v>
      </c>
      <c r="M9" s="7"/>
      <c r="N9" s="7"/>
    </row>
    <row r="10" spans="1:14" x14ac:dyDescent="0.2">
      <c r="A10" s="59" t="s">
        <v>72</v>
      </c>
      <c r="B10" s="35" t="str">
        <f>IFERROR(INDEX(Closures!$A$2:$A$138,MATCH(A10,Closures!$E$2:$E$138,0)),"")</f>
        <v/>
      </c>
      <c r="C10" s="10" t="s">
        <v>4</v>
      </c>
      <c r="D10" s="11">
        <v>7913</v>
      </c>
      <c r="E10" s="11">
        <v>6767.0078999999996</v>
      </c>
      <c r="F10" s="11">
        <v>3126.7296999999999</v>
      </c>
      <c r="G10" s="11">
        <v>3468.2727</v>
      </c>
      <c r="H10" s="103">
        <v>3781.8739999999998</v>
      </c>
      <c r="I10" s="105" cm="1">
        <f t="array" ref="I10">INDEX('Subway Rank'!$G$2:$G$425,_xlfn.XMATCH($A10,'Subway Rank'!$C$2:$C$425),0)</f>
        <v>3529</v>
      </c>
      <c r="J10" s="89">
        <f t="shared" si="0"/>
        <v>-252.8739999999998</v>
      </c>
      <c r="K10" s="67">
        <f t="shared" si="1"/>
        <v>-6.6864734256085689E-2</v>
      </c>
      <c r="L10" s="60" cm="1">
        <f t="array" ref="L10">INDEX('Subway Rank'!$L$2:$L$425,_xlfn.XMATCH($A10,'Subway Rank'!$C$2:$C$425),0)</f>
        <v>280</v>
      </c>
      <c r="M10" s="7"/>
      <c r="N10" s="7"/>
    </row>
    <row r="11" spans="1:14" x14ac:dyDescent="0.2">
      <c r="A11" s="59" t="s">
        <v>73</v>
      </c>
      <c r="B11" s="35" t="str">
        <f>IFERROR(INDEX(Closures!$A$2:$A$138,MATCH(A11,Closures!$E$2:$E$138,0)),"")</f>
        <v/>
      </c>
      <c r="C11" s="10" t="s">
        <v>4</v>
      </c>
      <c r="D11" s="11">
        <v>6751</v>
      </c>
      <c r="E11" s="11">
        <v>6644.4528</v>
      </c>
      <c r="F11" s="11">
        <v>3050.5450999999998</v>
      </c>
      <c r="G11" s="11">
        <v>3436.7352000000001</v>
      </c>
      <c r="H11" s="103">
        <v>3731.1889999999999</v>
      </c>
      <c r="I11" s="105" cm="1">
        <f t="array" ref="I11">INDEX('Subway Rank'!$G$2:$G$425,_xlfn.XMATCH($A11,'Subway Rank'!$C$2:$C$425),0)</f>
        <v>3664</v>
      </c>
      <c r="J11" s="89">
        <f t="shared" si="0"/>
        <v>-67.188999999999851</v>
      </c>
      <c r="K11" s="67">
        <f t="shared" si="1"/>
        <v>-1.8007396569833332E-2</v>
      </c>
      <c r="L11" s="60" cm="1">
        <f t="array" ref="L11">INDEX('Subway Rank'!$L$2:$L$425,_xlfn.XMATCH($A11,'Subway Rank'!$C$2:$C$425),0)</f>
        <v>271</v>
      </c>
      <c r="M11" s="7"/>
      <c r="N11" s="7"/>
    </row>
    <row r="12" spans="1:14" x14ac:dyDescent="0.2">
      <c r="A12" s="59" t="s">
        <v>74</v>
      </c>
      <c r="B12" s="35">
        <f>IFERROR(INDEX(Closures!$A$2:$A$138,MATCH(A12,Closures!$E$2:$E$138,0)),"")</f>
        <v>3</v>
      </c>
      <c r="C12" s="10" t="s">
        <v>4</v>
      </c>
      <c r="D12" s="11">
        <v>3221</v>
      </c>
      <c r="E12" s="11">
        <v>4868.5078999999996</v>
      </c>
      <c r="F12" s="11">
        <v>2496.3253</v>
      </c>
      <c r="G12" s="11">
        <v>2727.3991999999998</v>
      </c>
      <c r="H12" s="103">
        <v>2920.8267999999998</v>
      </c>
      <c r="I12" s="105" cm="1">
        <f t="array" ref="I12">INDEX('Subway Rank'!$G$2:$G$425,_xlfn.XMATCH($A12,'Subway Rank'!$C$2:$C$425),0)</f>
        <v>2746</v>
      </c>
      <c r="J12" s="89">
        <f t="shared" si="0"/>
        <v>-174.82679999999982</v>
      </c>
      <c r="K12" s="67">
        <f t="shared" si="1"/>
        <v>-5.9855243727563658E-2</v>
      </c>
      <c r="L12" s="60" cm="1">
        <f t="array" ref="L12">INDEX('Subway Rank'!$L$2:$L$425,_xlfn.XMATCH($A12,'Subway Rank'!$C$2:$C$425),0)</f>
        <v>324</v>
      </c>
      <c r="M12" s="7"/>
      <c r="N12" s="7"/>
    </row>
    <row r="13" spans="1:14" s="4" customFormat="1" x14ac:dyDescent="0.2">
      <c r="A13" s="59" t="s">
        <v>75</v>
      </c>
      <c r="B13" s="35" t="str">
        <f>IFERROR(INDEX(Closures!$A$2:$A$138,MATCH(A13,Closures!$E$2:$E$138,0)),"")</f>
        <v/>
      </c>
      <c r="C13" s="10" t="s">
        <v>4</v>
      </c>
      <c r="D13" s="11">
        <v>5807</v>
      </c>
      <c r="E13" s="11">
        <v>5518.2007999999996</v>
      </c>
      <c r="F13" s="11">
        <v>2762.0430999999999</v>
      </c>
      <c r="G13" s="11">
        <v>2980.2015999999999</v>
      </c>
      <c r="H13" s="103">
        <v>3340.5118000000002</v>
      </c>
      <c r="I13" s="105" cm="1">
        <f t="array" ref="I13">INDEX('Subway Rank'!$G$2:$G$425,_xlfn.XMATCH($A13,'Subway Rank'!$C$2:$C$425),0)</f>
        <v>3230</v>
      </c>
      <c r="J13" s="89">
        <f t="shared" si="0"/>
        <v>-110.51180000000022</v>
      </c>
      <c r="K13" s="67">
        <f t="shared" si="1"/>
        <v>-3.3082295952374788E-2</v>
      </c>
      <c r="L13" s="60" cm="1">
        <f t="array" ref="L13">INDEX('Subway Rank'!$L$2:$L$425,_xlfn.XMATCH($A13,'Subway Rank'!$C$2:$C$425),0)</f>
        <v>290</v>
      </c>
      <c r="M13" s="7"/>
      <c r="N13" s="7"/>
    </row>
    <row r="14" spans="1:14" x14ac:dyDescent="0.2">
      <c r="A14" s="59" t="s">
        <v>76</v>
      </c>
      <c r="B14" s="35" t="str">
        <f>IFERROR(INDEX(Closures!$A$2:$A$138,MATCH(A14,Closures!$E$2:$E$138,0)),"")</f>
        <v/>
      </c>
      <c r="C14" s="10" t="s">
        <v>4</v>
      </c>
      <c r="D14" s="11">
        <v>4752</v>
      </c>
      <c r="E14" s="11">
        <v>4772.7165000000005</v>
      </c>
      <c r="F14" s="11">
        <v>2376.5412000000001</v>
      </c>
      <c r="G14" s="11">
        <v>2534.7746999999999</v>
      </c>
      <c r="H14" s="103">
        <v>2925.3150000000001</v>
      </c>
      <c r="I14" s="105" cm="1">
        <f t="array" ref="I14">INDEX('Subway Rank'!$G$2:$G$425,_xlfn.XMATCH($A14,'Subway Rank'!$C$2:$C$425),0)</f>
        <v>2893</v>
      </c>
      <c r="J14" s="89">
        <f t="shared" si="0"/>
        <v>-32.315000000000055</v>
      </c>
      <c r="K14" s="67">
        <f t="shared" si="1"/>
        <v>-1.1046673606090303E-2</v>
      </c>
      <c r="L14" s="60" cm="1">
        <f t="array" ref="L14">INDEX('Subway Rank'!$L$2:$L$425,_xlfn.XMATCH($A14,'Subway Rank'!$C$2:$C$425),0)</f>
        <v>313</v>
      </c>
      <c r="M14" s="7"/>
      <c r="N14" s="7"/>
    </row>
    <row r="15" spans="1:14" x14ac:dyDescent="0.2">
      <c r="A15" s="59" t="s">
        <v>77</v>
      </c>
      <c r="B15" s="35" t="str">
        <f>IFERROR(INDEX(Closures!$A$2:$A$138,MATCH(A15,Closures!$E$2:$E$138,0)),"")</f>
        <v/>
      </c>
      <c r="C15" s="10" t="s">
        <v>4</v>
      </c>
      <c r="D15" s="11">
        <v>5754</v>
      </c>
      <c r="E15" s="11">
        <v>5641.3032000000003</v>
      </c>
      <c r="F15" s="11">
        <v>2944.3449000000001</v>
      </c>
      <c r="G15" s="11">
        <v>3269.4585000000002</v>
      </c>
      <c r="H15" s="103">
        <v>3690.2716999999998</v>
      </c>
      <c r="I15" s="105" cm="1">
        <f t="array" ref="I15">INDEX('Subway Rank'!$G$2:$G$425,_xlfn.XMATCH($A15,'Subway Rank'!$C$2:$C$425),0)</f>
        <v>3611</v>
      </c>
      <c r="J15" s="89">
        <f t="shared" si="0"/>
        <v>-79.271699999999782</v>
      </c>
      <c r="K15" s="67">
        <f t="shared" si="1"/>
        <v>-2.1481263832145419E-2</v>
      </c>
      <c r="L15" s="60" cm="1">
        <f t="array" ref="L15">INDEX('Subway Rank'!$L$2:$L$425,_xlfn.XMATCH($A15,'Subway Rank'!$C$2:$C$425),0)</f>
        <v>275</v>
      </c>
      <c r="M15" s="7"/>
      <c r="N15" s="7"/>
    </row>
    <row r="16" spans="1:14" x14ac:dyDescent="0.2">
      <c r="A16" s="59" t="s">
        <v>78</v>
      </c>
      <c r="B16" s="35" t="str">
        <f>IFERROR(INDEX(Closures!$A$2:$A$138,MATCH(A16,Closures!$E$2:$E$138,0)),"")</f>
        <v/>
      </c>
      <c r="C16" s="10" t="s">
        <v>4</v>
      </c>
      <c r="D16" s="11">
        <v>3335</v>
      </c>
      <c r="E16" s="11">
        <v>3232.3307</v>
      </c>
      <c r="F16" s="11">
        <v>1478.4666999999999</v>
      </c>
      <c r="G16" s="11">
        <v>1570.3241</v>
      </c>
      <c r="H16" s="103">
        <v>1719.0984000000001</v>
      </c>
      <c r="I16" s="105" cm="1">
        <f t="array" ref="I16">INDEX('Subway Rank'!$G$2:$G$425,_xlfn.XMATCH($A16,'Subway Rank'!$C$2:$C$425),0)</f>
        <v>1584</v>
      </c>
      <c r="J16" s="89">
        <f t="shared" si="0"/>
        <v>-135.09840000000008</v>
      </c>
      <c r="K16" s="67">
        <f t="shared" si="1"/>
        <v>-7.8586775486499241E-2</v>
      </c>
      <c r="L16" s="60" cm="1">
        <f t="array" ref="L16">INDEX('Subway Rank'!$L$2:$L$425,_xlfn.XMATCH($A16,'Subway Rank'!$C$2:$C$425),0)</f>
        <v>391</v>
      </c>
      <c r="M16" s="7"/>
      <c r="N16" s="7"/>
    </row>
    <row r="17" spans="1:14" x14ac:dyDescent="0.2">
      <c r="A17" s="59" t="s">
        <v>79</v>
      </c>
      <c r="B17" s="35" t="str">
        <f>IFERROR(INDEX(Closures!$A$2:$A$138,MATCH(A17,Closures!$E$2:$E$138,0)),"")</f>
        <v/>
      </c>
      <c r="C17" s="10" t="s">
        <v>4</v>
      </c>
      <c r="D17" s="11">
        <v>3961</v>
      </c>
      <c r="E17" s="11">
        <v>3897.9843000000001</v>
      </c>
      <c r="F17" s="11">
        <v>1773.5726</v>
      </c>
      <c r="G17" s="11">
        <v>1918.0119</v>
      </c>
      <c r="H17" s="103">
        <v>2015.4015999999999</v>
      </c>
      <c r="I17" s="105" cm="1">
        <f t="array" ref="I17">INDEX('Subway Rank'!$G$2:$G$425,_xlfn.XMATCH($A17,'Subway Rank'!$C$2:$C$425),0)</f>
        <v>1917</v>
      </c>
      <c r="J17" s="89">
        <f t="shared" si="0"/>
        <v>-98.401599999999917</v>
      </c>
      <c r="K17" s="67">
        <f t="shared" si="1"/>
        <v>-4.8824809903892069E-2</v>
      </c>
      <c r="L17" s="60" cm="1">
        <f t="array" ref="L17">INDEX('Subway Rank'!$L$2:$L$425,_xlfn.XMATCH($A17,'Subway Rank'!$C$2:$C$425),0)</f>
        <v>365</v>
      </c>
      <c r="M17" s="7"/>
      <c r="N17" s="7"/>
    </row>
    <row r="18" spans="1:14" x14ac:dyDescent="0.2">
      <c r="A18" s="59" t="s">
        <v>80</v>
      </c>
      <c r="B18" s="35" t="str">
        <f>IFERROR(INDEX(Closures!$A$2:$A$138,MATCH(A18,Closures!$E$2:$E$138,0)),"")</f>
        <v/>
      </c>
      <c r="C18" s="10" t="s">
        <v>4</v>
      </c>
      <c r="D18" s="11">
        <v>10287</v>
      </c>
      <c r="E18" s="11">
        <v>9658.4881999999998</v>
      </c>
      <c r="F18" s="11">
        <v>4183.7685000000001</v>
      </c>
      <c r="G18" s="11">
        <v>4785.9802</v>
      </c>
      <c r="H18" s="103">
        <v>5871.7637999999997</v>
      </c>
      <c r="I18" s="105" cm="1">
        <f t="array" ref="I18">INDEX('Subway Rank'!$G$2:$G$425,_xlfn.XMATCH($A18,'Subway Rank'!$C$2:$C$425),0)</f>
        <v>6165</v>
      </c>
      <c r="J18" s="89">
        <f t="shared" si="0"/>
        <v>293.23620000000028</v>
      </c>
      <c r="K18" s="67">
        <f t="shared" si="1"/>
        <v>4.9940053787585988E-2</v>
      </c>
      <c r="L18" s="60" cm="1">
        <f t="array" ref="L18">INDEX('Subway Rank'!$L$2:$L$425,_xlfn.XMATCH($A18,'Subway Rank'!$C$2:$C$425),0)</f>
        <v>169</v>
      </c>
      <c r="M18" s="7"/>
      <c r="N18" s="7"/>
    </row>
    <row r="19" spans="1:14" x14ac:dyDescent="0.2">
      <c r="A19" s="59" t="s">
        <v>81</v>
      </c>
      <c r="B19" s="35" t="str">
        <f>IFERROR(INDEX(Closures!$A$2:$A$138,MATCH(A19,Closures!$E$2:$E$138,0)),"")</f>
        <v/>
      </c>
      <c r="C19" s="10" t="s">
        <v>4</v>
      </c>
      <c r="D19" s="11">
        <v>4864</v>
      </c>
      <c r="E19" s="11">
        <v>4768.1378000000004</v>
      </c>
      <c r="F19" s="11">
        <v>2348.3453</v>
      </c>
      <c r="G19" s="11">
        <v>2546.3636000000001</v>
      </c>
      <c r="H19" s="103">
        <v>2752.6810999999998</v>
      </c>
      <c r="I19" s="105" cm="1">
        <f t="array" ref="I19">INDEX('Subway Rank'!$G$2:$G$425,_xlfn.XMATCH($A19,'Subway Rank'!$C$2:$C$425),0)</f>
        <v>2754</v>
      </c>
      <c r="J19" s="89">
        <f t="shared" si="0"/>
        <v>1.3189000000002125</v>
      </c>
      <c r="K19" s="67">
        <f t="shared" si="1"/>
        <v>4.7913287158480238E-4</v>
      </c>
      <c r="L19" s="60" cm="1">
        <f t="array" ref="L19">INDEX('Subway Rank'!$L$2:$L$425,_xlfn.XMATCH($A19,'Subway Rank'!$C$2:$C$425),0)</f>
        <v>322</v>
      </c>
      <c r="M19" s="7"/>
      <c r="N19" s="7"/>
    </row>
    <row r="20" spans="1:14" x14ac:dyDescent="0.2">
      <c r="A20" s="59" t="s">
        <v>82</v>
      </c>
      <c r="B20" s="35">
        <f>IFERROR(INDEX(Closures!$A$2:$A$138,MATCH(A20,Closures!$E$2:$E$138,0)),"")</f>
        <v>4</v>
      </c>
      <c r="C20" s="10" t="s">
        <v>4</v>
      </c>
      <c r="D20" s="11">
        <v>3225</v>
      </c>
      <c r="E20" s="11">
        <v>3998.2716999999998</v>
      </c>
      <c r="F20" s="11">
        <v>1907.6509000000001</v>
      </c>
      <c r="G20" s="11">
        <v>2203.9722999999999</v>
      </c>
      <c r="H20" s="103">
        <v>2809.2361999999998</v>
      </c>
      <c r="I20" s="105" cm="1">
        <f t="array" ref="I20">INDEX('Subway Rank'!$G$2:$G$425,_xlfn.XMATCH($A20,'Subway Rank'!$C$2:$C$425),0)</f>
        <v>3104</v>
      </c>
      <c r="J20" s="89">
        <f t="shared" si="0"/>
        <v>294.76380000000017</v>
      </c>
      <c r="K20" s="67">
        <f t="shared" si="1"/>
        <v>0.10492667010342534</v>
      </c>
      <c r="L20" s="60" cm="1">
        <f t="array" ref="L20">INDEX('Subway Rank'!$L$2:$L$425,_xlfn.XMATCH($A20,'Subway Rank'!$C$2:$C$425),0)</f>
        <v>298</v>
      </c>
      <c r="M20" s="7"/>
      <c r="N20" s="7"/>
    </row>
    <row r="21" spans="1:14" x14ac:dyDescent="0.2">
      <c r="A21" s="59" t="s">
        <v>83</v>
      </c>
      <c r="B21" s="35" t="str">
        <f>IFERROR(INDEX(Closures!$A$2:$A$138,MATCH(A21,Closures!$E$2:$E$138,0)),"")</f>
        <v/>
      </c>
      <c r="C21" s="10" t="s">
        <v>4</v>
      </c>
      <c r="D21" s="11">
        <v>7801</v>
      </c>
      <c r="E21" s="11">
        <v>8099.5748000000003</v>
      </c>
      <c r="F21" s="11">
        <v>4004.6116000000002</v>
      </c>
      <c r="G21" s="11">
        <v>4325.8498</v>
      </c>
      <c r="H21" s="103">
        <v>4729.4881999999998</v>
      </c>
      <c r="I21" s="105" cm="1">
        <f t="array" ref="I21">INDEX('Subway Rank'!$G$2:$G$425,_xlfn.XMATCH($A21,'Subway Rank'!$C$2:$C$425),0)</f>
        <v>5708</v>
      </c>
      <c r="J21" s="89">
        <f t="shared" si="0"/>
        <v>978.51180000000022</v>
      </c>
      <c r="K21" s="67">
        <f t="shared" si="1"/>
        <v>0.20689591740603144</v>
      </c>
      <c r="L21" s="60" cm="1">
        <f t="array" ref="L21">INDEX('Subway Rank'!$L$2:$L$425,_xlfn.XMATCH($A21,'Subway Rank'!$C$2:$C$425),0)</f>
        <v>177</v>
      </c>
      <c r="M21" s="7"/>
      <c r="N21" s="7"/>
    </row>
    <row r="22" spans="1:14" x14ac:dyDescent="0.2">
      <c r="A22" s="59" t="s">
        <v>84</v>
      </c>
      <c r="B22" s="35" t="str">
        <f>IFERROR(INDEX(Closures!$A$2:$A$138,MATCH(A22,Closures!$E$2:$E$138,0)),"")</f>
        <v/>
      </c>
      <c r="C22" s="10" t="s">
        <v>4</v>
      </c>
      <c r="D22" s="11">
        <v>22357</v>
      </c>
      <c r="E22" s="11">
        <v>22166.803199999998</v>
      </c>
      <c r="F22" s="11">
        <v>10187.4393</v>
      </c>
      <c r="G22" s="11">
        <v>10557.565199999999</v>
      </c>
      <c r="H22" s="103">
        <v>10965.610199999999</v>
      </c>
      <c r="I22" s="105" cm="1">
        <f t="array" ref="I22">INDEX('Subway Rank'!$G$2:$G$425,_xlfn.XMATCH($A22,'Subway Rank'!$C$2:$C$425),0)</f>
        <v>10994</v>
      </c>
      <c r="J22" s="89">
        <f t="shared" si="0"/>
        <v>28.389800000000832</v>
      </c>
      <c r="K22" s="67">
        <f t="shared" si="1"/>
        <v>2.5889849704853482E-3</v>
      </c>
      <c r="L22" s="60" cm="1">
        <f t="array" ref="L22">INDEX('Subway Rank'!$L$2:$L$425,_xlfn.XMATCH($A22,'Subway Rank'!$C$2:$C$425),0)</f>
        <v>89</v>
      </c>
      <c r="M22" s="7"/>
      <c r="N22" s="7"/>
    </row>
    <row r="23" spans="1:14" x14ac:dyDescent="0.2">
      <c r="A23" s="59" t="s">
        <v>85</v>
      </c>
      <c r="B23" s="35" t="str">
        <f>IFERROR(INDEX(Closures!$A$2:$A$138,MATCH(A23,Closures!$E$2:$E$138,0)),"")</f>
        <v/>
      </c>
      <c r="C23" s="10" t="s">
        <v>4</v>
      </c>
      <c r="D23" s="11">
        <v>5144</v>
      </c>
      <c r="E23" s="11">
        <v>5161.0708999999997</v>
      </c>
      <c r="F23" s="11">
        <v>2443.4157</v>
      </c>
      <c r="G23" s="11">
        <v>2684.6601000000001</v>
      </c>
      <c r="H23" s="103">
        <v>2907.0826999999999</v>
      </c>
      <c r="I23" s="105" cm="1">
        <f t="array" ref="I23">INDEX('Subway Rank'!$G$2:$G$425,_xlfn.XMATCH($A23,'Subway Rank'!$C$2:$C$425),0)</f>
        <v>2836</v>
      </c>
      <c r="J23" s="89">
        <f t="shared" si="0"/>
        <v>-71.082699999999932</v>
      </c>
      <c r="K23" s="67">
        <f t="shared" si="1"/>
        <v>-2.4451557570068418E-2</v>
      </c>
      <c r="L23" s="60" cm="1">
        <f t="array" ref="L23">INDEX('Subway Rank'!$L$2:$L$425,_xlfn.XMATCH($A23,'Subway Rank'!$C$2:$C$425),0)</f>
        <v>315</v>
      </c>
      <c r="M23" s="7"/>
      <c r="N23" s="7"/>
    </row>
    <row r="24" spans="1:14" x14ac:dyDescent="0.2">
      <c r="A24" s="59" t="s">
        <v>86</v>
      </c>
      <c r="B24" s="35" t="str">
        <f>IFERROR(INDEX(Closures!$A$2:$A$138,MATCH(A24,Closures!$E$2:$E$138,0)),"")</f>
        <v/>
      </c>
      <c r="C24" s="10" t="s">
        <v>4</v>
      </c>
      <c r="D24" s="11">
        <v>3551</v>
      </c>
      <c r="E24" s="11">
        <v>3789.0551</v>
      </c>
      <c r="F24" s="11">
        <v>1666.0512000000001</v>
      </c>
      <c r="G24" s="11">
        <v>1660.5929000000001</v>
      </c>
      <c r="H24" s="103">
        <v>1886.1142</v>
      </c>
      <c r="I24" s="105" cm="1">
        <f t="array" ref="I24">INDEX('Subway Rank'!$G$2:$G$425,_xlfn.XMATCH($A24,'Subway Rank'!$C$2:$C$425),0)</f>
        <v>1875</v>
      </c>
      <c r="J24" s="89">
        <f t="shared" si="0"/>
        <v>-11.114199999999983</v>
      </c>
      <c r="K24" s="67">
        <f t="shared" si="1"/>
        <v>-5.8926442523999784E-3</v>
      </c>
      <c r="L24" s="60" cm="1">
        <f t="array" ref="L24">INDEX('Subway Rank'!$L$2:$L$425,_xlfn.XMATCH($A24,'Subway Rank'!$C$2:$C$425),0)</f>
        <v>371</v>
      </c>
      <c r="M24" s="7"/>
      <c r="N24" s="7"/>
    </row>
    <row r="25" spans="1:14" x14ac:dyDescent="0.2">
      <c r="A25" s="59" t="s">
        <v>87</v>
      </c>
      <c r="B25" s="35" t="str">
        <f>IFERROR(INDEX(Closures!$A$2:$A$138,MATCH(A25,Closures!$E$2:$E$138,0)),"")</f>
        <v/>
      </c>
      <c r="C25" s="10" t="s">
        <v>4</v>
      </c>
      <c r="D25" s="11">
        <v>6419</v>
      </c>
      <c r="E25" s="11">
        <v>6911.3701000000001</v>
      </c>
      <c r="F25" s="11">
        <v>3098.9762000000001</v>
      </c>
      <c r="G25" s="11">
        <v>3491.9288999999999</v>
      </c>
      <c r="H25" s="103">
        <v>3954.5079000000001</v>
      </c>
      <c r="I25" s="105" cm="1">
        <f t="array" ref="I25">INDEX('Subway Rank'!$G$2:$G$425,_xlfn.XMATCH($A25,'Subway Rank'!$C$2:$C$425),0)</f>
        <v>4139</v>
      </c>
      <c r="J25" s="89">
        <f t="shared" si="0"/>
        <v>184.49209999999994</v>
      </c>
      <c r="K25" s="67">
        <f t="shared" si="1"/>
        <v>4.6653617761137849E-2</v>
      </c>
      <c r="L25" s="60" cm="1">
        <f t="array" ref="L25">INDEX('Subway Rank'!$L$2:$L$425,_xlfn.XMATCH($A25,'Subway Rank'!$C$2:$C$425),0)</f>
        <v>242</v>
      </c>
      <c r="M25" s="7"/>
      <c r="N25" s="7"/>
    </row>
    <row r="26" spans="1:14" s="4" customFormat="1" x14ac:dyDescent="0.2">
      <c r="A26" s="59" t="s">
        <v>88</v>
      </c>
      <c r="B26" s="35" t="str">
        <f>IFERROR(INDEX(Closures!$A$2:$A$138,MATCH(A26,Closures!$E$2:$E$138,0)),"")</f>
        <v/>
      </c>
      <c r="C26" s="10" t="s">
        <v>4</v>
      </c>
      <c r="D26" s="11">
        <v>5170</v>
      </c>
      <c r="E26" s="11">
        <v>5066.1142</v>
      </c>
      <c r="F26" s="11">
        <v>2205.6941999999999</v>
      </c>
      <c r="G26" s="11">
        <v>2552.7431000000001</v>
      </c>
      <c r="H26" s="103">
        <v>3458.0787</v>
      </c>
      <c r="I26" s="105" cm="1">
        <f t="array" ref="I26">INDEX('Subway Rank'!$G$2:$G$425,_xlfn.XMATCH($A26,'Subway Rank'!$C$2:$C$425),0)</f>
        <v>3634</v>
      </c>
      <c r="J26" s="89">
        <f t="shared" si="0"/>
        <v>175.92129999999997</v>
      </c>
      <c r="K26" s="67">
        <f t="shared" si="1"/>
        <v>5.0872555329640121E-2</v>
      </c>
      <c r="L26" s="60" cm="1">
        <f t="array" ref="L26">INDEX('Subway Rank'!$L$2:$L$425,_xlfn.XMATCH($A26,'Subway Rank'!$C$2:$C$425),0)</f>
        <v>273</v>
      </c>
      <c r="M26" s="7"/>
      <c r="N26" s="7"/>
    </row>
    <row r="27" spans="1:14" x14ac:dyDescent="0.2">
      <c r="A27" s="59" t="s">
        <v>89</v>
      </c>
      <c r="B27" s="35" t="str">
        <f>IFERROR(INDEX(Closures!$A$2:$A$138,MATCH(A27,Closures!$E$2:$E$138,0)),"")</f>
        <v/>
      </c>
      <c r="C27" s="10" t="s">
        <v>4</v>
      </c>
      <c r="D27" s="11">
        <v>2498</v>
      </c>
      <c r="E27" s="11">
        <v>2526.1260000000002</v>
      </c>
      <c r="F27" s="11">
        <v>1165.5882999999999</v>
      </c>
      <c r="G27" s="11">
        <v>1352.4901</v>
      </c>
      <c r="H27" s="103">
        <v>1551.6416999999999</v>
      </c>
      <c r="I27" s="105" cm="1">
        <f t="array" ref="I27">INDEX('Subway Rank'!$G$2:$G$425,_xlfn.XMATCH($A27,'Subway Rank'!$C$2:$C$425),0)</f>
        <v>1516</v>
      </c>
      <c r="J27" s="89">
        <f t="shared" si="0"/>
        <v>-35.641699999999901</v>
      </c>
      <c r="K27" s="67">
        <f t="shared" si="1"/>
        <v>-2.297031589187111E-2</v>
      </c>
      <c r="L27" s="60" cm="1">
        <f t="array" ref="L27">INDEX('Subway Rank'!$L$2:$L$425,_xlfn.XMATCH($A27,'Subway Rank'!$C$2:$C$425),0)</f>
        <v>393</v>
      </c>
      <c r="M27" s="7"/>
      <c r="N27" s="7"/>
    </row>
    <row r="28" spans="1:14" x14ac:dyDescent="0.2">
      <c r="A28" s="59" t="s">
        <v>90</v>
      </c>
      <c r="B28" s="35" t="str">
        <f>IFERROR(INDEX(Closures!$A$2:$A$138,MATCH(A28,Closures!$E$2:$E$138,0)),"")</f>
        <v/>
      </c>
      <c r="C28" s="10" t="s">
        <v>4</v>
      </c>
      <c r="D28" s="11">
        <v>6040</v>
      </c>
      <c r="E28" s="11">
        <v>5917.2717000000002</v>
      </c>
      <c r="F28" s="11">
        <v>3008.7685999999999</v>
      </c>
      <c r="G28" s="11">
        <v>3349.9249</v>
      </c>
      <c r="H28" s="103">
        <v>3676.2046999999998</v>
      </c>
      <c r="I28" s="105" cm="1">
        <f t="array" ref="I28">INDEX('Subway Rank'!$G$2:$G$425,_xlfn.XMATCH($A28,'Subway Rank'!$C$2:$C$425),0)</f>
        <v>3540</v>
      </c>
      <c r="J28" s="89">
        <f t="shared" si="0"/>
        <v>-136.20469999999978</v>
      </c>
      <c r="K28" s="67">
        <f t="shared" si="1"/>
        <v>-3.7050357941166817E-2</v>
      </c>
      <c r="L28" s="60" cm="1">
        <f t="array" ref="L28">INDEX('Subway Rank'!$L$2:$L$425,_xlfn.XMATCH($A28,'Subway Rank'!$C$2:$C$425),0)</f>
        <v>279</v>
      </c>
      <c r="M28" s="7"/>
      <c r="N28" s="7"/>
    </row>
    <row r="29" spans="1:14" x14ac:dyDescent="0.2">
      <c r="A29" s="59" t="s">
        <v>91</v>
      </c>
      <c r="B29" s="35"/>
      <c r="C29" s="10" t="s">
        <v>4</v>
      </c>
      <c r="D29" s="11">
        <v>3744</v>
      </c>
      <c r="E29" s="11">
        <v>3897.5</v>
      </c>
      <c r="F29" s="11">
        <v>1729.6351</v>
      </c>
      <c r="G29" s="11">
        <v>1959.6125999999999</v>
      </c>
      <c r="H29" s="103">
        <v>2479.1024000000002</v>
      </c>
      <c r="I29" s="105" cm="1">
        <f t="array" ref="I29">INDEX('Subway Rank'!$G$2:$G$425,_xlfn.XMATCH($A29,'Subway Rank'!$C$2:$C$425),0)</f>
        <v>2616</v>
      </c>
      <c r="J29" s="89">
        <f t="shared" si="0"/>
        <v>136.89759999999978</v>
      </c>
      <c r="K29" s="67">
        <f t="shared" si="1"/>
        <v>5.5220631467259994E-2</v>
      </c>
      <c r="L29" s="60" cm="1">
        <f t="array" ref="L29">INDEX('Subway Rank'!$L$2:$L$425,_xlfn.XMATCH($A29,'Subway Rank'!$C$2:$C$425),0)</f>
        <v>329</v>
      </c>
      <c r="M29" s="7"/>
      <c r="N29" s="7"/>
    </row>
    <row r="30" spans="1:14" x14ac:dyDescent="0.2">
      <c r="A30" s="59" t="s">
        <v>92</v>
      </c>
      <c r="B30" s="35" t="str">
        <f>IFERROR(INDEX(Closures!$A$2:$A$138,MATCH(A30,Closures!$E$2:$E$138,0)),"")</f>
        <v/>
      </c>
      <c r="C30" s="10" t="s">
        <v>4</v>
      </c>
      <c r="D30" s="11">
        <v>3234</v>
      </c>
      <c r="E30" s="11">
        <v>3250.3701000000001</v>
      </c>
      <c r="F30" s="11">
        <v>1560.902</v>
      </c>
      <c r="G30" s="11">
        <v>1699.5059000000001</v>
      </c>
      <c r="H30" s="103">
        <v>1802.3031000000001</v>
      </c>
      <c r="I30" s="105" cm="1">
        <f t="array" ref="I30">INDEX('Subway Rank'!$G$2:$G$425,_xlfn.XMATCH($A30,'Subway Rank'!$C$2:$C$425),0)</f>
        <v>1755</v>
      </c>
      <c r="J30" s="89">
        <f t="shared" si="0"/>
        <v>-47.303100000000086</v>
      </c>
      <c r="K30" s="67">
        <f t="shared" si="1"/>
        <v>-2.6245918347474452E-2</v>
      </c>
      <c r="L30" s="60" cm="1">
        <f t="array" ref="L30">INDEX('Subway Rank'!$L$2:$L$425,_xlfn.XMATCH($A30,'Subway Rank'!$C$2:$C$425),0)</f>
        <v>377</v>
      </c>
      <c r="M30" s="7"/>
      <c r="N30" s="7"/>
    </row>
    <row r="31" spans="1:14" x14ac:dyDescent="0.2">
      <c r="A31" s="59" t="s">
        <v>93</v>
      </c>
      <c r="B31" s="35" t="str">
        <f>IFERROR(INDEX(Closures!$A$2:$A$138,MATCH(A31,Closures!$E$2:$E$138,0)),"")</f>
        <v/>
      </c>
      <c r="C31" s="10" t="s">
        <v>4</v>
      </c>
      <c r="D31" s="11">
        <v>10231</v>
      </c>
      <c r="E31" s="11">
        <v>9963.9881999999998</v>
      </c>
      <c r="F31" s="11">
        <v>4629.4313000000002</v>
      </c>
      <c r="G31" s="11">
        <v>5076.3635999999997</v>
      </c>
      <c r="H31" s="103">
        <v>5695.6220000000003</v>
      </c>
      <c r="I31" s="105" cm="1">
        <f t="array" ref="I31">INDEX('Subway Rank'!$G$2:$G$425,_xlfn.XMATCH($A31,'Subway Rank'!$C$2:$C$425),0)</f>
        <v>5773</v>
      </c>
      <c r="J31" s="89">
        <f t="shared" si="0"/>
        <v>77.377999999999702</v>
      </c>
      <c r="K31" s="67">
        <f t="shared" si="1"/>
        <v>1.3585522353835928E-2</v>
      </c>
      <c r="L31" s="60" cm="1">
        <f t="array" ref="L31">INDEX('Subway Rank'!$L$2:$L$425,_xlfn.XMATCH($A31,'Subway Rank'!$C$2:$C$425),0)</f>
        <v>176</v>
      </c>
      <c r="M31" s="7"/>
      <c r="N31" s="7"/>
    </row>
    <row r="32" spans="1:14" x14ac:dyDescent="0.2">
      <c r="A32" s="59" t="s">
        <v>94</v>
      </c>
      <c r="B32" s="35" t="str">
        <f>IFERROR(INDEX(Closures!$A$2:$A$138,MATCH(A32,Closures!$E$2:$E$138,0)),"")</f>
        <v/>
      </c>
      <c r="C32" s="10" t="s">
        <v>4</v>
      </c>
      <c r="D32" s="11">
        <v>6483</v>
      </c>
      <c r="E32" s="11">
        <v>6434.6810999999998</v>
      </c>
      <c r="F32" s="11">
        <v>3036.5291999999999</v>
      </c>
      <c r="G32" s="11">
        <v>3402.1502</v>
      </c>
      <c r="H32" s="103">
        <v>3945.5275999999999</v>
      </c>
      <c r="I32" s="105" cm="1">
        <f t="array" ref="I32">INDEX('Subway Rank'!$G$2:$G$425,_xlfn.XMATCH($A32,'Subway Rank'!$C$2:$C$425),0)</f>
        <v>3619</v>
      </c>
      <c r="J32" s="89">
        <f t="shared" si="0"/>
        <v>-326.52759999999989</v>
      </c>
      <c r="K32" s="67">
        <f t="shared" si="1"/>
        <v>-8.2758919238076017E-2</v>
      </c>
      <c r="L32" s="60" cm="1">
        <f t="array" ref="L32">INDEX('Subway Rank'!$L$2:$L$425,_xlfn.XMATCH($A32,'Subway Rank'!$C$2:$C$425),0)</f>
        <v>274</v>
      </c>
      <c r="M32" s="7"/>
      <c r="N32" s="7"/>
    </row>
    <row r="33" spans="1:14" x14ac:dyDescent="0.2">
      <c r="A33" s="59" t="s">
        <v>95</v>
      </c>
      <c r="B33" s="35" t="str">
        <f>IFERROR(INDEX(Closures!$A$2:$A$138,MATCH(A33,Closures!$E$2:$E$138,0)),"")</f>
        <v/>
      </c>
      <c r="C33" s="10" t="s">
        <v>4</v>
      </c>
      <c r="D33" s="11">
        <v>3651</v>
      </c>
      <c r="E33" s="11">
        <v>3462.0156999999999</v>
      </c>
      <c r="F33" s="11">
        <v>1648.5763999999999</v>
      </c>
      <c r="G33" s="11">
        <v>1717.8577</v>
      </c>
      <c r="H33" s="103">
        <v>1875.5944999999999</v>
      </c>
      <c r="I33" s="105" cm="1">
        <f t="array" ref="I33">INDEX('Subway Rank'!$G$2:$G$425,_xlfn.XMATCH($A33,'Subway Rank'!$C$2:$C$425),0)</f>
        <v>1643</v>
      </c>
      <c r="J33" s="89">
        <f t="shared" si="0"/>
        <v>-232.59449999999993</v>
      </c>
      <c r="K33" s="67">
        <f t="shared" si="1"/>
        <v>-0.12401108022016483</v>
      </c>
      <c r="L33" s="60" cm="1">
        <f t="array" ref="L33">INDEX('Subway Rank'!$L$2:$L$425,_xlfn.XMATCH($A33,'Subway Rank'!$C$2:$C$425),0)</f>
        <v>386</v>
      </c>
      <c r="M33" s="7"/>
      <c r="N33" s="7"/>
    </row>
    <row r="34" spans="1:14" x14ac:dyDescent="0.2">
      <c r="A34" s="59" t="s">
        <v>96</v>
      </c>
      <c r="B34" s="35" t="str">
        <f>IFERROR(INDEX(Closures!$A$2:$A$138,MATCH(A34,Closures!$E$2:$E$138,0)),"")</f>
        <v/>
      </c>
      <c r="C34" s="10" t="s">
        <v>4</v>
      </c>
      <c r="D34" s="11">
        <v>1019</v>
      </c>
      <c r="E34" s="11">
        <v>1084.7559000000001</v>
      </c>
      <c r="F34" s="11">
        <v>567.4511</v>
      </c>
      <c r="G34" s="11">
        <v>688.44659999999999</v>
      </c>
      <c r="H34" s="103">
        <v>902.18110000000001</v>
      </c>
      <c r="I34" s="105" cm="1">
        <f t="array" ref="I34">INDEX('Subway Rank'!$G$2:$G$425,_xlfn.XMATCH($A34,'Subway Rank'!$C$2:$C$425),0)</f>
        <v>890</v>
      </c>
      <c r="J34" s="89">
        <f t="shared" si="0"/>
        <v>-12.181100000000015</v>
      </c>
      <c r="K34" s="67">
        <f t="shared" si="1"/>
        <v>-1.3501834609481416E-2</v>
      </c>
      <c r="L34" s="60" cm="1">
        <f t="array" ref="L34">INDEX('Subway Rank'!$L$2:$L$425,_xlfn.XMATCH($A34,'Subway Rank'!$C$2:$C$425),0)</f>
        <v>414</v>
      </c>
      <c r="M34" s="7"/>
      <c r="N34" s="7"/>
    </row>
    <row r="35" spans="1:14" x14ac:dyDescent="0.2">
      <c r="A35" s="59" t="s">
        <v>97</v>
      </c>
      <c r="B35" s="35" t="str">
        <f>IFERROR(INDEX(Closures!$A$2:$A$138,MATCH(A35,Closures!$E$2:$E$138,0)),"")</f>
        <v/>
      </c>
      <c r="C35" s="10" t="s">
        <v>4</v>
      </c>
      <c r="D35" s="11">
        <v>4842</v>
      </c>
      <c r="E35" s="11">
        <v>4821.1575000000003</v>
      </c>
      <c r="F35" s="11">
        <v>2514.8472000000002</v>
      </c>
      <c r="G35" s="11">
        <v>2723.7352000000001</v>
      </c>
      <c r="H35" s="103">
        <v>3037.2323000000001</v>
      </c>
      <c r="I35" s="105" cm="1">
        <f t="array" ref="I35">INDEX('Subway Rank'!$G$2:$G$425,_xlfn.XMATCH($A35,'Subway Rank'!$C$2:$C$425),0)</f>
        <v>3100</v>
      </c>
      <c r="J35" s="89">
        <f t="shared" si="0"/>
        <v>62.767699999999877</v>
      </c>
      <c r="K35" s="67">
        <f t="shared" si="1"/>
        <v>2.0666084711399874E-2</v>
      </c>
      <c r="L35" s="60" cm="1">
        <f t="array" ref="L35">INDEX('Subway Rank'!$L$2:$L$425,_xlfn.XMATCH($A35,'Subway Rank'!$C$2:$C$425),0)</f>
        <v>299</v>
      </c>
      <c r="M35" s="7"/>
      <c r="N35" s="7"/>
    </row>
    <row r="36" spans="1:14" x14ac:dyDescent="0.2">
      <c r="A36" s="59" t="s">
        <v>98</v>
      </c>
      <c r="B36" s="35" t="str">
        <f>IFERROR(INDEX(Closures!$A$2:$A$138,MATCH(A36,Closures!$E$2:$E$138,0)),"")</f>
        <v/>
      </c>
      <c r="C36" s="10" t="s">
        <v>4</v>
      </c>
      <c r="D36" s="11">
        <v>7175</v>
      </c>
      <c r="E36" s="11">
        <v>7088.6338999999998</v>
      </c>
      <c r="F36" s="11">
        <v>3479.3528999999999</v>
      </c>
      <c r="G36" s="11">
        <v>3829.3438999999998</v>
      </c>
      <c r="H36" s="103">
        <v>4628.8031000000001</v>
      </c>
      <c r="I36" s="105" cm="1">
        <f t="array" ref="I36">INDEX('Subway Rank'!$G$2:$G$425,_xlfn.XMATCH($A36,'Subway Rank'!$C$2:$C$425),0)</f>
        <v>5459</v>
      </c>
      <c r="J36" s="89">
        <f t="shared" si="0"/>
        <v>830.19689999999991</v>
      </c>
      <c r="K36" s="67">
        <f t="shared" si="1"/>
        <v>0.17935455063966749</v>
      </c>
      <c r="L36" s="60" cm="1">
        <f t="array" ref="L36">INDEX('Subway Rank'!$L$2:$L$425,_xlfn.XMATCH($A36,'Subway Rank'!$C$2:$C$425),0)</f>
        <v>184</v>
      </c>
      <c r="M36" s="7"/>
      <c r="N36" s="7"/>
    </row>
    <row r="37" spans="1:14" s="4" customFormat="1" x14ac:dyDescent="0.2">
      <c r="A37" s="59" t="s">
        <v>99</v>
      </c>
      <c r="B37" s="35" t="str">
        <f>IFERROR(INDEX(Closures!$A$2:$A$138,MATCH(A37,Closures!$E$2:$E$138,0)),"")</f>
        <v/>
      </c>
      <c r="C37" s="10" t="s">
        <v>4</v>
      </c>
      <c r="D37" s="11">
        <v>4506</v>
      </c>
      <c r="E37" s="11">
        <v>4671.6929</v>
      </c>
      <c r="F37" s="11">
        <v>2168.2076999999999</v>
      </c>
      <c r="G37" s="11">
        <v>2300.4506000000001</v>
      </c>
      <c r="H37" s="103">
        <v>2541.5275999999999</v>
      </c>
      <c r="I37" s="105" cm="1">
        <f t="array" ref="I37">INDEX('Subway Rank'!$G$2:$G$425,_xlfn.XMATCH($A37,'Subway Rank'!$C$2:$C$425),0)</f>
        <v>2576</v>
      </c>
      <c r="J37" s="89">
        <f t="shared" si="0"/>
        <v>34.472400000000107</v>
      </c>
      <c r="K37" s="67">
        <f t="shared" si="1"/>
        <v>1.3563653607381682E-2</v>
      </c>
      <c r="L37" s="60" cm="1">
        <f t="array" ref="L37">INDEX('Subway Rank'!$L$2:$L$425,_xlfn.XMATCH($A37,'Subway Rank'!$C$2:$C$425),0)</f>
        <v>334</v>
      </c>
      <c r="M37" s="7"/>
      <c r="N37" s="7"/>
    </row>
    <row r="38" spans="1:14" s="4" customFormat="1" x14ac:dyDescent="0.2">
      <c r="A38" s="59" t="s">
        <v>100</v>
      </c>
      <c r="B38" s="35" t="str">
        <f>IFERROR(INDEX(Closures!$A$2:$A$138,MATCH(A38,Closures!$E$2:$E$138,0)),"")</f>
        <v/>
      </c>
      <c r="C38" s="10" t="s">
        <v>4</v>
      </c>
      <c r="D38" s="11">
        <v>6323</v>
      </c>
      <c r="E38" s="11">
        <v>6370.6142</v>
      </c>
      <c r="F38" s="11">
        <v>3277.549</v>
      </c>
      <c r="G38" s="11">
        <v>3662.1028000000001</v>
      </c>
      <c r="H38" s="103">
        <v>4139.4173000000001</v>
      </c>
      <c r="I38" s="105" cm="1">
        <f t="array" ref="I38">INDEX('Subway Rank'!$G$2:$G$425,_xlfn.XMATCH($A38,'Subway Rank'!$C$2:$C$425),0)</f>
        <v>3846</v>
      </c>
      <c r="J38" s="89">
        <f t="shared" si="0"/>
        <v>-293.41730000000007</v>
      </c>
      <c r="K38" s="67">
        <f t="shared" si="1"/>
        <v>-7.0883720759441202E-2</v>
      </c>
      <c r="L38" s="60" cm="1">
        <f t="array" ref="L38">INDEX('Subway Rank'!$L$2:$L$425,_xlfn.XMATCH($A38,'Subway Rank'!$C$2:$C$425),0)</f>
        <v>260</v>
      </c>
      <c r="M38" s="7"/>
      <c r="N38" s="7"/>
    </row>
    <row r="39" spans="1:14" x14ac:dyDescent="0.2">
      <c r="A39" s="59" t="s">
        <v>101</v>
      </c>
      <c r="B39" s="35" t="str">
        <f>IFERROR(INDEX(Closures!$A$2:$A$138,MATCH(A39,Closures!$E$2:$E$138,0)),"")</f>
        <v/>
      </c>
      <c r="C39" s="10" t="s">
        <v>4</v>
      </c>
      <c r="D39" s="11">
        <v>10395</v>
      </c>
      <c r="E39" s="11">
        <v>9795.7756000000008</v>
      </c>
      <c r="F39" s="11">
        <v>4856.9727999999996</v>
      </c>
      <c r="G39" s="11">
        <v>5666.1145999999999</v>
      </c>
      <c r="H39" s="103">
        <v>6257.4723999999997</v>
      </c>
      <c r="I39" s="105" cm="1">
        <f t="array" ref="I39">INDEX('Subway Rank'!$G$2:$G$425,_xlfn.XMATCH($A39,'Subway Rank'!$C$2:$C$425),0)</f>
        <v>6716</v>
      </c>
      <c r="J39" s="89">
        <f t="shared" si="0"/>
        <v>458.52760000000035</v>
      </c>
      <c r="K39" s="67">
        <f t="shared" si="1"/>
        <v>7.3276807421475867E-2</v>
      </c>
      <c r="L39" s="60" cm="1">
        <f t="array" ref="L39">INDEX('Subway Rank'!$L$2:$L$425,_xlfn.XMATCH($A39,'Subway Rank'!$C$2:$C$425),0)</f>
        <v>157</v>
      </c>
      <c r="M39" s="7"/>
      <c r="N39" s="7"/>
    </row>
    <row r="40" spans="1:14" x14ac:dyDescent="0.2">
      <c r="A40" s="59" t="s">
        <v>102</v>
      </c>
      <c r="B40" s="35" t="str">
        <f>IFERROR(INDEX(Closures!$A$2:$A$138,MATCH(A40,Closures!$E$2:$E$138,0)),"")</f>
        <v/>
      </c>
      <c r="C40" s="10" t="s">
        <v>4</v>
      </c>
      <c r="D40" s="11">
        <v>11361</v>
      </c>
      <c r="E40" s="11">
        <v>11587.3819</v>
      </c>
      <c r="F40" s="11">
        <v>5349.2430000000004</v>
      </c>
      <c r="G40" s="11">
        <v>5766.4862000000003</v>
      </c>
      <c r="H40" s="103">
        <v>6159.7637999999997</v>
      </c>
      <c r="I40" s="105" cm="1">
        <f t="array" ref="I40">INDEX('Subway Rank'!$G$2:$G$425,_xlfn.XMATCH($A40,'Subway Rank'!$C$2:$C$425),0)</f>
        <v>6533</v>
      </c>
      <c r="J40" s="89">
        <f t="shared" si="0"/>
        <v>373.23620000000028</v>
      </c>
      <c r="K40" s="67">
        <f t="shared" si="1"/>
        <v>6.0592615580487078E-2</v>
      </c>
      <c r="L40" s="60" cm="1">
        <f t="array" ref="L40">INDEX('Subway Rank'!$L$2:$L$425,_xlfn.XMATCH($A40,'Subway Rank'!$C$2:$C$425),0)</f>
        <v>160</v>
      </c>
      <c r="M40" s="7"/>
      <c r="N40" s="7"/>
    </row>
    <row r="41" spans="1:14" x14ac:dyDescent="0.2">
      <c r="A41" s="59" t="s">
        <v>103</v>
      </c>
      <c r="B41" s="35" t="str">
        <f>IFERROR(INDEX(Closures!$A$2:$A$138,MATCH(A41,Closures!$E$2:$E$138,0)),"")</f>
        <v/>
      </c>
      <c r="C41" s="10" t="s">
        <v>4</v>
      </c>
      <c r="D41" s="11">
        <v>4451</v>
      </c>
      <c r="E41" s="11">
        <v>4386.7125999999998</v>
      </c>
      <c r="F41" s="11">
        <v>2047.9453000000001</v>
      </c>
      <c r="G41" s="11">
        <v>2372.6046999999999</v>
      </c>
      <c r="H41" s="103">
        <v>2754.9645999999998</v>
      </c>
      <c r="I41" s="105" cm="1">
        <f t="array" ref="I41">INDEX('Subway Rank'!$G$2:$G$425,_xlfn.XMATCH($A41,'Subway Rank'!$C$2:$C$425),0)</f>
        <v>2690</v>
      </c>
      <c r="J41" s="89">
        <f t="shared" si="0"/>
        <v>-64.964599999999791</v>
      </c>
      <c r="K41" s="67">
        <f t="shared" si="1"/>
        <v>-2.3580920059734996E-2</v>
      </c>
      <c r="L41" s="60" cm="1">
        <f t="array" ref="L41">INDEX('Subway Rank'!$L$2:$L$425,_xlfn.XMATCH($A41,'Subway Rank'!$C$2:$C$425),0)</f>
        <v>327</v>
      </c>
      <c r="M41" s="7"/>
      <c r="N41" s="7"/>
    </row>
    <row r="42" spans="1:14" x14ac:dyDescent="0.2">
      <c r="A42" s="59" t="s">
        <v>104</v>
      </c>
      <c r="B42" s="35" t="str">
        <f>IFERROR(INDEX(Closures!$A$2:$A$138,MATCH(A42,Closures!$E$2:$E$138,0)),"")</f>
        <v/>
      </c>
      <c r="C42" s="10" t="s">
        <v>4</v>
      </c>
      <c r="D42" s="11">
        <v>6930</v>
      </c>
      <c r="E42" s="11">
        <v>7021.8386</v>
      </c>
      <c r="F42" s="11">
        <v>3213.5450000000001</v>
      </c>
      <c r="G42" s="11">
        <v>3469.5533999999998</v>
      </c>
      <c r="H42" s="103">
        <v>3690.4133999999999</v>
      </c>
      <c r="I42" s="105" cm="1">
        <f t="array" ref="I42">INDEX('Subway Rank'!$G$2:$G$425,_xlfn.XMATCH($A42,'Subway Rank'!$C$2:$C$425),0)</f>
        <v>3897</v>
      </c>
      <c r="J42" s="89">
        <f t="shared" si="0"/>
        <v>206.58660000000009</v>
      </c>
      <c r="K42" s="67">
        <f t="shared" si="1"/>
        <v>5.5979256958041637E-2</v>
      </c>
      <c r="L42" s="60" cm="1">
        <f t="array" ref="L42">INDEX('Subway Rank'!$L$2:$L$425,_xlfn.XMATCH($A42,'Subway Rank'!$C$2:$C$425),0)</f>
        <v>255</v>
      </c>
      <c r="M42" s="7"/>
      <c r="N42" s="7"/>
    </row>
    <row r="43" spans="1:14" x14ac:dyDescent="0.2">
      <c r="A43" s="59" t="s">
        <v>105</v>
      </c>
      <c r="B43" s="35">
        <f>IFERROR(INDEX(Closures!$A$2:$A$138,MATCH(A43,Closures!$E$2:$E$138,0)),"")</f>
        <v>5</v>
      </c>
      <c r="C43" s="10" t="s">
        <v>4</v>
      </c>
      <c r="D43" s="11">
        <v>5362</v>
      </c>
      <c r="E43" s="11">
        <v>4286.7047000000002</v>
      </c>
      <c r="F43" s="11">
        <v>1548.7098000000001</v>
      </c>
      <c r="G43" s="11">
        <v>2578.8656000000001</v>
      </c>
      <c r="H43" s="103">
        <v>3103.6219999999998</v>
      </c>
      <c r="I43" s="105" cm="1">
        <f t="array" ref="I43">INDEX('Subway Rank'!$G$2:$G$425,_xlfn.XMATCH($A43,'Subway Rank'!$C$2:$C$425),0)</f>
        <v>3189</v>
      </c>
      <c r="J43" s="89">
        <f t="shared" si="0"/>
        <v>85.378000000000156</v>
      </c>
      <c r="K43" s="67">
        <f t="shared" si="1"/>
        <v>2.7509148987860041E-2</v>
      </c>
      <c r="L43" s="60" cm="1">
        <f t="array" ref="L43">INDEX('Subway Rank'!$L$2:$L$425,_xlfn.XMATCH($A43,'Subway Rank'!$C$2:$C$425),0)</f>
        <v>294</v>
      </c>
      <c r="M43" s="7"/>
      <c r="N43" s="7"/>
    </row>
    <row r="44" spans="1:14" x14ac:dyDescent="0.2">
      <c r="A44" s="59" t="s">
        <v>106</v>
      </c>
      <c r="B44" s="35" t="str">
        <f>IFERROR(INDEX(Closures!$A$2:$A$138,MATCH(A44,Closures!$E$2:$E$138,0)),"")</f>
        <v/>
      </c>
      <c r="C44" s="10" t="s">
        <v>4</v>
      </c>
      <c r="D44" s="11">
        <v>10460</v>
      </c>
      <c r="E44" s="11">
        <v>10509.787399999999</v>
      </c>
      <c r="F44" s="11">
        <v>5270.6116000000002</v>
      </c>
      <c r="G44" s="11">
        <v>5676.4386999999997</v>
      </c>
      <c r="H44" s="103">
        <v>6473.4173000000001</v>
      </c>
      <c r="I44" s="105" cm="1">
        <f t="array" ref="I44">INDEX('Subway Rank'!$G$2:$G$425,_xlfn.XMATCH($A44,'Subway Rank'!$C$2:$C$425),0)</f>
        <v>6976</v>
      </c>
      <c r="J44" s="89">
        <f t="shared" si="0"/>
        <v>502.58269999999993</v>
      </c>
      <c r="K44" s="67">
        <f t="shared" si="1"/>
        <v>7.7637927034303805E-2</v>
      </c>
      <c r="L44" s="60" cm="1">
        <f t="array" ref="L44">INDEX('Subway Rank'!$L$2:$L$425,_xlfn.XMATCH($A44,'Subway Rank'!$C$2:$C$425),0)</f>
        <v>150</v>
      </c>
      <c r="M44" s="7"/>
      <c r="N44" s="7"/>
    </row>
    <row r="45" spans="1:14" x14ac:dyDescent="0.2">
      <c r="A45" s="59" t="s">
        <v>107</v>
      </c>
      <c r="B45" s="35" t="str">
        <f>IFERROR(INDEX(Closures!$A$2:$A$138,MATCH(A45,Closures!$E$2:$E$138,0)),"")</f>
        <v/>
      </c>
      <c r="C45" s="10" t="s">
        <v>4</v>
      </c>
      <c r="D45" s="11">
        <v>3130</v>
      </c>
      <c r="E45" s="11">
        <v>3139.9488000000001</v>
      </c>
      <c r="F45" s="11">
        <v>1521.0784000000001</v>
      </c>
      <c r="G45" s="11">
        <v>1751.7589</v>
      </c>
      <c r="H45" s="103">
        <v>1944.0748000000001</v>
      </c>
      <c r="I45" s="105" cm="1">
        <f t="array" ref="I45">INDEX('Subway Rank'!$G$2:$G$425,_xlfn.XMATCH($A45,'Subway Rank'!$C$2:$C$425),0)</f>
        <v>1915</v>
      </c>
      <c r="J45" s="89">
        <f>I45-H45</f>
        <v>-29.074800000000096</v>
      </c>
      <c r="K45" s="67">
        <f t="shared" si="1"/>
        <v>-1.4955597387507978E-2</v>
      </c>
      <c r="L45" s="60" cm="1">
        <f t="array" ref="L45">INDEX('Subway Rank'!$L$2:$L$425,_xlfn.XMATCH($A45,'Subway Rank'!$C$2:$C$425),0)</f>
        <v>366</v>
      </c>
      <c r="M45" s="7"/>
      <c r="N45" s="7"/>
    </row>
    <row r="46" spans="1:14" x14ac:dyDescent="0.2">
      <c r="A46" s="59" t="s">
        <v>108</v>
      </c>
      <c r="B46" s="35" t="str">
        <f>IFERROR(INDEX(Closures!$A$2:$A$138,MATCH(A46,Closures!$E$2:$E$138,0)),"")</f>
        <v/>
      </c>
      <c r="C46" s="10" t="s">
        <v>4</v>
      </c>
      <c r="D46" s="11">
        <v>5288</v>
      </c>
      <c r="E46" s="11">
        <v>5166.7874000000002</v>
      </c>
      <c r="F46" s="11">
        <v>2374.5100000000002</v>
      </c>
      <c r="G46" s="11">
        <v>2664.4783000000002</v>
      </c>
      <c r="H46" s="103">
        <v>3158.2953000000002</v>
      </c>
      <c r="I46" s="105" cm="1">
        <f t="array" ref="I46">INDEX('Subway Rank'!$G$2:$G$425,_xlfn.XMATCH($A46,'Subway Rank'!$C$2:$C$425),0)</f>
        <v>3066</v>
      </c>
      <c r="J46" s="89">
        <f>I46-H46</f>
        <v>-92.295300000000225</v>
      </c>
      <c r="K46" s="67">
        <f t="shared" si="1"/>
        <v>-2.9223138191036228E-2</v>
      </c>
      <c r="L46" s="60" cm="1">
        <f t="array" ref="L46">INDEX('Subway Rank'!$L$2:$L$425,_xlfn.XMATCH($A46,'Subway Rank'!$C$2:$C$425),0)</f>
        <v>303</v>
      </c>
      <c r="M46" s="7"/>
      <c r="N46" s="7"/>
    </row>
    <row r="47" spans="1:14" x14ac:dyDescent="0.2">
      <c r="A47" s="59" t="s">
        <v>109</v>
      </c>
      <c r="B47" s="35" t="str">
        <f>IFERROR(INDEX(Closures!$A$2:$A$138,MATCH(A47,Closures!$E$2:$E$138,0)),"")</f>
        <v/>
      </c>
      <c r="C47" s="10" t="s">
        <v>4</v>
      </c>
      <c r="D47" s="11">
        <v>8992</v>
      </c>
      <c r="E47" s="11">
        <v>8848.5079000000005</v>
      </c>
      <c r="F47" s="11">
        <v>4277.4549999999999</v>
      </c>
      <c r="G47" s="11">
        <v>4718.9485999999997</v>
      </c>
      <c r="H47" s="103">
        <v>5664.2677000000003</v>
      </c>
      <c r="I47" s="105" cm="1">
        <f t="array" ref="I47">INDEX('Subway Rank'!$G$2:$G$425,_xlfn.XMATCH($A47,'Subway Rank'!$C$2:$C$425),0)</f>
        <v>6045</v>
      </c>
      <c r="J47" s="89">
        <f t="shared" si="0"/>
        <v>380.73229999999967</v>
      </c>
      <c r="K47" s="67">
        <f t="shared" si="1"/>
        <v>6.7216508852503506E-2</v>
      </c>
      <c r="L47" s="60" cm="1">
        <f t="array" ref="L47">INDEX('Subway Rank'!$L$2:$L$425,_xlfn.XMATCH($A47,'Subway Rank'!$C$2:$C$425),0)</f>
        <v>171</v>
      </c>
      <c r="M47" s="7"/>
      <c r="N47" s="7"/>
    </row>
    <row r="48" spans="1:14" x14ac:dyDescent="0.2">
      <c r="A48" s="59" t="s">
        <v>110</v>
      </c>
      <c r="B48" s="35" t="str">
        <f>IFERROR(INDEX(Closures!$A$2:$A$138,MATCH(A48,Closures!$E$2:$E$138,0)),"")</f>
        <v/>
      </c>
      <c r="C48" s="10" t="s">
        <v>4</v>
      </c>
      <c r="D48" s="11">
        <v>7922</v>
      </c>
      <c r="E48" s="11">
        <v>7957.0078999999996</v>
      </c>
      <c r="F48" s="11">
        <v>3753.8433</v>
      </c>
      <c r="G48" s="11">
        <v>3787.6680000000001</v>
      </c>
      <c r="H48" s="103">
        <v>4067.3937000000001</v>
      </c>
      <c r="I48" s="105" cm="1">
        <f t="array" ref="I48">INDEX('Subway Rank'!$G$2:$G$425,_xlfn.XMATCH($A48,'Subway Rank'!$C$2:$C$425),0)</f>
        <v>4060</v>
      </c>
      <c r="J48" s="89">
        <f t="shared" si="0"/>
        <v>-7.3937000000000808</v>
      </c>
      <c r="K48" s="67">
        <f t="shared" si="1"/>
        <v>-1.8177979672830984E-3</v>
      </c>
      <c r="L48" s="60" cm="1">
        <f t="array" ref="L48">INDEX('Subway Rank'!$L$2:$L$425,_xlfn.XMATCH($A48,'Subway Rank'!$C$2:$C$425),0)</f>
        <v>246</v>
      </c>
      <c r="M48" s="7"/>
      <c r="N48" s="7"/>
    </row>
    <row r="49" spans="1:14" x14ac:dyDescent="0.2">
      <c r="A49" s="59" t="s">
        <v>111</v>
      </c>
      <c r="B49" s="35">
        <f>IFERROR(INDEX(Closures!$A$2:$A$138,MATCH(A49,Closures!$E$2:$E$138,0)),"")</f>
        <v>6</v>
      </c>
      <c r="C49" s="10" t="s">
        <v>4</v>
      </c>
      <c r="D49" s="11">
        <v>3395</v>
      </c>
      <c r="E49" s="11">
        <v>3168.3818999999999</v>
      </c>
      <c r="F49" s="11">
        <v>1266.5059000000001</v>
      </c>
      <c r="G49" s="11">
        <v>1858.6679999999999</v>
      </c>
      <c r="H49" s="103">
        <v>2270.1338999999998</v>
      </c>
      <c r="I49" s="105" cm="1">
        <f t="array" ref="I49">INDEX('Subway Rank'!$G$2:$G$425,_xlfn.XMATCH($A49,'Subway Rank'!$C$2:$C$425),0)</f>
        <v>2258</v>
      </c>
      <c r="J49" s="89">
        <f t="shared" si="0"/>
        <v>-12.133899999999812</v>
      </c>
      <c r="K49" s="67">
        <f t="shared" si="1"/>
        <v>-5.3450151112230931E-3</v>
      </c>
      <c r="L49" s="60" cm="1">
        <f t="array" ref="L49">INDEX('Subway Rank'!$L$2:$L$425,_xlfn.XMATCH($A49,'Subway Rank'!$C$2:$C$425),0)</f>
        <v>351</v>
      </c>
      <c r="M49" s="7"/>
      <c r="N49" s="7"/>
    </row>
    <row r="50" spans="1:14" x14ac:dyDescent="0.2">
      <c r="A50" s="59" t="s">
        <v>112</v>
      </c>
      <c r="B50" s="35" t="str">
        <f>IFERROR(INDEX(Closures!$A$2:$A$138,MATCH(A50,Closures!$E$2:$E$138,0)),"")</f>
        <v/>
      </c>
      <c r="C50" s="10" t="s">
        <v>4</v>
      </c>
      <c r="D50" s="11">
        <v>2036</v>
      </c>
      <c r="E50" s="11">
        <v>2060.9645999999998</v>
      </c>
      <c r="F50" s="11">
        <v>873.43539999999996</v>
      </c>
      <c r="G50" s="11">
        <v>992.50199999999995</v>
      </c>
      <c r="H50" s="103">
        <v>1256.8858</v>
      </c>
      <c r="I50" s="105" cm="1">
        <f t="array" ref="I50">INDEX('Subway Rank'!$G$2:$G$425,_xlfn.XMATCH($A50,'Subway Rank'!$C$2:$C$425),0)</f>
        <v>1416</v>
      </c>
      <c r="J50" s="89">
        <f t="shared" si="0"/>
        <v>159.11419999999998</v>
      </c>
      <c r="K50" s="67">
        <f t="shared" si="1"/>
        <v>0.12659399923207024</v>
      </c>
      <c r="L50" s="60" cm="1">
        <f t="array" ref="L50">INDEX('Subway Rank'!$L$2:$L$425,_xlfn.XMATCH($A50,'Subway Rank'!$C$2:$C$425),0)</f>
        <v>398</v>
      </c>
      <c r="M50" s="7"/>
      <c r="N50" s="7"/>
    </row>
    <row r="51" spans="1:14" x14ac:dyDescent="0.2">
      <c r="A51" s="59" t="s">
        <v>113</v>
      </c>
      <c r="B51" s="35" t="str">
        <f>IFERROR(INDEX(Closures!$A$2:$A$138,MATCH(A51,Closures!$E$2:$E$138,0)),"")</f>
        <v/>
      </c>
      <c r="C51" s="10" t="s">
        <v>4</v>
      </c>
      <c r="D51" s="11">
        <v>2417</v>
      </c>
      <c r="E51" s="11">
        <v>2519.6810999999998</v>
      </c>
      <c r="F51" s="11">
        <v>1104.1137000000001</v>
      </c>
      <c r="G51" s="11">
        <v>1302.4901</v>
      </c>
      <c r="H51" s="103">
        <v>1624.6654000000001</v>
      </c>
      <c r="I51" s="105" cm="1">
        <f t="array" ref="I51">INDEX('Subway Rank'!$G$2:$G$425,_xlfn.XMATCH($A51,'Subway Rank'!$C$2:$C$425),0)</f>
        <v>1820</v>
      </c>
      <c r="J51" s="89">
        <f t="shared" si="0"/>
        <v>195.33459999999991</v>
      </c>
      <c r="K51" s="67">
        <f t="shared" si="1"/>
        <v>0.12023066411089933</v>
      </c>
      <c r="L51" s="60" cm="1">
        <f t="array" ref="L51">INDEX('Subway Rank'!$L$2:$L$425,_xlfn.XMATCH($A51,'Subway Rank'!$C$2:$C$425),0)</f>
        <v>375</v>
      </c>
      <c r="M51" s="7"/>
      <c r="N51" s="7"/>
    </row>
    <row r="52" spans="1:14" x14ac:dyDescent="0.2">
      <c r="A52" s="59" t="s">
        <v>114</v>
      </c>
      <c r="B52" s="35" t="str">
        <f>IFERROR(INDEX(Closures!$A$2:$A$138,MATCH(A52,Closures!$E$2:$E$138,0)),"")</f>
        <v/>
      </c>
      <c r="C52" s="10" t="s">
        <v>4</v>
      </c>
      <c r="D52" s="11">
        <v>6361</v>
      </c>
      <c r="E52" s="11">
        <v>6341.2559000000001</v>
      </c>
      <c r="F52" s="11">
        <v>3173.259</v>
      </c>
      <c r="G52" s="11">
        <v>3537.0790999999999</v>
      </c>
      <c r="H52" s="103">
        <v>4003.5590999999999</v>
      </c>
      <c r="I52" s="105" cm="1">
        <f t="array" ref="I52">INDEX('Subway Rank'!$G$2:$G$425,_xlfn.XMATCH($A52,'Subway Rank'!$C$2:$C$425),0)</f>
        <v>3930</v>
      </c>
      <c r="J52" s="89">
        <f t="shared" si="0"/>
        <v>-73.559099999999944</v>
      </c>
      <c r="K52" s="67">
        <f t="shared" si="1"/>
        <v>-1.8373426784183088E-2</v>
      </c>
      <c r="L52" s="60" cm="1">
        <f t="array" ref="L52">INDEX('Subway Rank'!$L$2:$L$425,_xlfn.XMATCH($A52,'Subway Rank'!$C$2:$C$425),0)</f>
        <v>253</v>
      </c>
      <c r="M52" s="7"/>
      <c r="N52" s="7"/>
    </row>
    <row r="53" spans="1:14" x14ac:dyDescent="0.2">
      <c r="A53" s="59" t="s">
        <v>115</v>
      </c>
      <c r="B53" s="35" t="str">
        <f>IFERROR(INDEX(Closures!$A$2:$A$138,MATCH(A53,Closures!$E$2:$E$138,0)),"")</f>
        <v/>
      </c>
      <c r="C53" s="10" t="s">
        <v>4</v>
      </c>
      <c r="D53" s="11">
        <v>8195</v>
      </c>
      <c r="E53" s="11">
        <v>8074.4016000000001</v>
      </c>
      <c r="F53" s="11">
        <v>4070.451</v>
      </c>
      <c r="G53" s="11">
        <v>4585.3240999999998</v>
      </c>
      <c r="H53" s="103">
        <v>5226.1968999999999</v>
      </c>
      <c r="I53" s="105" cm="1">
        <f t="array" ref="I53">INDEX('Subway Rank'!$G$2:$G$425,_xlfn.XMATCH($A53,'Subway Rank'!$C$2:$C$425),0)</f>
        <v>5394</v>
      </c>
      <c r="J53" s="89">
        <f t="shared" si="0"/>
        <v>167.80310000000009</v>
      </c>
      <c r="K53" s="67">
        <f t="shared" si="1"/>
        <v>3.2108070784703902E-2</v>
      </c>
      <c r="L53" s="60" cm="1">
        <f t="array" ref="L53">INDEX('Subway Rank'!$L$2:$L$425,_xlfn.XMATCH($A53,'Subway Rank'!$C$2:$C$425),0)</f>
        <v>186</v>
      </c>
      <c r="M53" s="7"/>
      <c r="N53" s="7"/>
    </row>
    <row r="54" spans="1:14" s="4" customFormat="1" x14ac:dyDescent="0.2">
      <c r="A54" s="59" t="s">
        <v>116</v>
      </c>
      <c r="B54" s="35" t="str">
        <f>IFERROR(INDEX(Closures!$A$2:$A$138,MATCH(A54,Closures!$E$2:$E$138,0)),"")</f>
        <v/>
      </c>
      <c r="C54" s="10" t="s">
        <v>4</v>
      </c>
      <c r="D54" s="11">
        <v>5337</v>
      </c>
      <c r="E54" s="11">
        <v>5009.3267999999998</v>
      </c>
      <c r="F54" s="11">
        <v>2624.8353999999999</v>
      </c>
      <c r="G54" s="11">
        <v>2890.1343999999999</v>
      </c>
      <c r="H54" s="103">
        <v>3138.4173000000001</v>
      </c>
      <c r="I54" s="105" cm="1">
        <f t="array" ref="I54">INDEX('Subway Rank'!$G$2:$G$425,_xlfn.XMATCH($A54,'Subway Rank'!$C$2:$C$425),0)</f>
        <v>3106</v>
      </c>
      <c r="J54" s="89">
        <f t="shared" si="0"/>
        <v>-32.417300000000068</v>
      </c>
      <c r="K54" s="67">
        <f t="shared" si="1"/>
        <v>-1.0329187262637148E-2</v>
      </c>
      <c r="L54" s="60" cm="1">
        <f t="array" ref="L54">INDEX('Subway Rank'!$L$2:$L$425,_xlfn.XMATCH($A54,'Subway Rank'!$C$2:$C$425),0)</f>
        <v>297</v>
      </c>
      <c r="M54" s="7"/>
      <c r="N54" s="7"/>
    </row>
    <row r="55" spans="1:14" x14ac:dyDescent="0.2">
      <c r="A55" s="59" t="s">
        <v>117</v>
      </c>
      <c r="B55" s="35" t="str">
        <f>IFERROR(INDEX(Closures!$A$2:$A$138,MATCH(A55,Closures!$E$2:$E$138,0)),"")</f>
        <v/>
      </c>
      <c r="C55" s="10" t="s">
        <v>4</v>
      </c>
      <c r="D55" s="11">
        <v>3437</v>
      </c>
      <c r="E55" s="11">
        <v>3394.4960999999998</v>
      </c>
      <c r="F55" s="11">
        <v>1558.3215</v>
      </c>
      <c r="G55" s="11">
        <v>1756.7114999999999</v>
      </c>
      <c r="H55" s="103">
        <v>1957.1102000000001</v>
      </c>
      <c r="I55" s="105" cm="1">
        <f t="array" ref="I55">INDEX('Subway Rank'!$G$2:$G$425,_xlfn.XMATCH($A55,'Subway Rank'!$C$2:$C$425),0)</f>
        <v>1948</v>
      </c>
      <c r="J55" s="89">
        <f t="shared" si="0"/>
        <v>-9.1102000000000771</v>
      </c>
      <c r="K55" s="67">
        <f t="shared" si="1"/>
        <v>-4.6549243880084409E-3</v>
      </c>
      <c r="L55" s="60" cm="1">
        <f t="array" ref="L55">INDEX('Subway Rank'!$L$2:$L$425,_xlfn.XMATCH($A55,'Subway Rank'!$C$2:$C$425),0)</f>
        <v>360</v>
      </c>
      <c r="M55" s="7"/>
      <c r="N55" s="7"/>
    </row>
    <row r="56" spans="1:14" x14ac:dyDescent="0.2">
      <c r="A56" s="59" t="s">
        <v>118</v>
      </c>
      <c r="B56" s="35">
        <f>IFERROR(INDEX(Closures!$A$2:$A$138,MATCH(A56,Closures!$E$2:$E$138,0)),"")</f>
        <v>7</v>
      </c>
      <c r="C56" s="10" t="s">
        <v>4</v>
      </c>
      <c r="D56" s="11">
        <v>8429</v>
      </c>
      <c r="E56" s="11">
        <v>8543.7402000000002</v>
      </c>
      <c r="F56" s="11">
        <v>4174.2708000000002</v>
      </c>
      <c r="G56" s="11">
        <v>4441.2846</v>
      </c>
      <c r="H56" s="103">
        <v>4878.3031000000001</v>
      </c>
      <c r="I56" s="105" cm="1">
        <f t="array" ref="I56">INDEX('Subway Rank'!$G$2:$G$425,_xlfn.XMATCH($A56,'Subway Rank'!$C$2:$C$425),0)</f>
        <v>4255</v>
      </c>
      <c r="J56" s="89">
        <f t="shared" si="0"/>
        <v>-623.30310000000009</v>
      </c>
      <c r="K56" s="67">
        <f t="shared" si="1"/>
        <v>-0.12777047412244641</v>
      </c>
      <c r="L56" s="60" cm="1">
        <f t="array" ref="L56">INDEX('Subway Rank'!$L$2:$L$425,_xlfn.XMATCH($A56,'Subway Rank'!$C$2:$C$425),0)</f>
        <v>233</v>
      </c>
      <c r="M56" s="7"/>
      <c r="N56" s="7"/>
    </row>
    <row r="57" spans="1:14" s="4" customFormat="1" x14ac:dyDescent="0.2">
      <c r="A57" s="59" t="s">
        <v>119</v>
      </c>
      <c r="B57" s="35" t="str">
        <f>IFERROR(INDEX(Closures!$A$2:$A$138,MATCH(A57,Closures!$E$2:$E$138,0)),"")</f>
        <v/>
      </c>
      <c r="C57" s="10" t="s">
        <v>4</v>
      </c>
      <c r="D57" s="11">
        <v>15660</v>
      </c>
      <c r="E57" s="11">
        <v>15426.9961</v>
      </c>
      <c r="F57" s="11">
        <v>7027.6117000000004</v>
      </c>
      <c r="G57" s="11">
        <v>7753.8734999999997</v>
      </c>
      <c r="H57" s="103">
        <v>9064.9213</v>
      </c>
      <c r="I57" s="105" cm="1">
        <f t="array" ref="I57">INDEX('Subway Rank'!$G$2:$G$425,_xlfn.XMATCH($A57,'Subway Rank'!$C$2:$C$425),0)</f>
        <v>10497</v>
      </c>
      <c r="J57" s="89">
        <f t="shared" si="0"/>
        <v>1432.0787</v>
      </c>
      <c r="K57" s="67">
        <f t="shared" si="1"/>
        <v>0.15798026840012389</v>
      </c>
      <c r="L57" s="60" cm="1">
        <f t="array" ref="L57">INDEX('Subway Rank'!$L$2:$L$425,_xlfn.XMATCH($A57,'Subway Rank'!$C$2:$C$425),0)</f>
        <v>96</v>
      </c>
      <c r="M57" s="7"/>
      <c r="N57" s="7"/>
    </row>
    <row r="58" spans="1:14" x14ac:dyDescent="0.2">
      <c r="A58" s="59" t="s">
        <v>120</v>
      </c>
      <c r="B58" s="35" t="str">
        <f>IFERROR(INDEX(Closures!$A$2:$A$138,MATCH(A58,Closures!$E$2:$E$138,0)),"")</f>
        <v/>
      </c>
      <c r="C58" s="10" t="s">
        <v>4</v>
      </c>
      <c r="D58" s="11">
        <v>7001</v>
      </c>
      <c r="E58" s="11">
        <v>7019.8386</v>
      </c>
      <c r="F58" s="11">
        <v>3093.6588999999999</v>
      </c>
      <c r="G58" s="11">
        <v>3300.7273</v>
      </c>
      <c r="H58" s="103">
        <v>3667.5394000000001</v>
      </c>
      <c r="I58" s="105" cm="1">
        <f t="array" ref="I58">INDEX('Subway Rank'!$G$2:$G$425,_xlfn.XMATCH($A58,'Subway Rank'!$C$2:$C$425),0)</f>
        <v>3863</v>
      </c>
      <c r="J58" s="89">
        <f t="shared" si="0"/>
        <v>195.46059999999989</v>
      </c>
      <c r="K58" s="67">
        <f t="shared" si="1"/>
        <v>5.3294751243844821E-2</v>
      </c>
      <c r="L58" s="60" cm="1">
        <f t="array" ref="L58">INDEX('Subway Rank'!$L$2:$L$425,_xlfn.XMATCH($A58,'Subway Rank'!$C$2:$C$425),0)</f>
        <v>257</v>
      </c>
      <c r="M58" s="7"/>
      <c r="N58" s="7"/>
    </row>
    <row r="59" spans="1:14" x14ac:dyDescent="0.2">
      <c r="A59" s="59" t="s">
        <v>121</v>
      </c>
      <c r="B59" s="35" t="str">
        <f>IFERROR(INDEX(Closures!$A$2:$A$138,MATCH(A59,Closures!$E$2:$E$138,0)),"")</f>
        <v/>
      </c>
      <c r="C59" s="10" t="s">
        <v>4</v>
      </c>
      <c r="D59" s="11">
        <v>8472</v>
      </c>
      <c r="E59" s="11">
        <v>8462.7204999999994</v>
      </c>
      <c r="F59" s="11">
        <v>3915.2784000000001</v>
      </c>
      <c r="G59" s="11">
        <v>4473.1107000000002</v>
      </c>
      <c r="H59" s="103">
        <v>4602.2047000000002</v>
      </c>
      <c r="I59" s="105" cm="1">
        <f t="array" ref="I59">INDEX('Subway Rank'!$G$2:$G$425,_xlfn.XMATCH($A59,'Subway Rank'!$C$2:$C$425),0)</f>
        <v>5519</v>
      </c>
      <c r="J59" s="89">
        <f t="shared" si="0"/>
        <v>916.79529999999977</v>
      </c>
      <c r="K59" s="67">
        <f t="shared" si="1"/>
        <v>0.19920784922930518</v>
      </c>
      <c r="L59" s="60" cm="1">
        <f t="array" ref="L59">INDEX('Subway Rank'!$L$2:$L$425,_xlfn.XMATCH($A59,'Subway Rank'!$C$2:$C$425),0)</f>
        <v>182</v>
      </c>
      <c r="M59" s="7"/>
      <c r="N59" s="7"/>
    </row>
    <row r="60" spans="1:14" x14ac:dyDescent="0.2">
      <c r="A60" s="59" t="s">
        <v>122</v>
      </c>
      <c r="B60" s="35" t="str">
        <f>IFERROR(INDEX(Closures!$A$2:$A$138,MATCH(A60,Closures!$E$2:$E$138,0)),"")</f>
        <v/>
      </c>
      <c r="C60" s="10" t="s">
        <v>4</v>
      </c>
      <c r="D60" s="11">
        <v>3083</v>
      </c>
      <c r="E60" s="11">
        <v>3224.8346000000001</v>
      </c>
      <c r="F60" s="11">
        <v>1427.4940999999999</v>
      </c>
      <c r="G60" s="11">
        <v>1591.4268999999999</v>
      </c>
      <c r="H60" s="103">
        <v>1946.0275999999999</v>
      </c>
      <c r="I60" s="105" cm="1">
        <f t="array" ref="I60">INDEX('Subway Rank'!$G$2:$G$425,_xlfn.XMATCH($A60,'Subway Rank'!$C$2:$C$425),0)</f>
        <v>2014</v>
      </c>
      <c r="J60" s="89">
        <f t="shared" si="0"/>
        <v>67.972400000000107</v>
      </c>
      <c r="K60" s="67">
        <f t="shared" si="1"/>
        <v>3.492879546004389E-2</v>
      </c>
      <c r="L60" s="60" cm="1">
        <f t="array" ref="L60">INDEX('Subway Rank'!$L$2:$L$425,_xlfn.XMATCH($A60,'Subway Rank'!$C$2:$C$425),0)</f>
        <v>359</v>
      </c>
      <c r="M60" s="7"/>
      <c r="N60" s="7"/>
    </row>
    <row r="61" spans="1:14" x14ac:dyDescent="0.2">
      <c r="A61" s="59" t="s">
        <v>123</v>
      </c>
      <c r="B61" s="35" t="str">
        <f>IFERROR(INDEX(Closures!$A$2:$A$138,MATCH(A61,Closures!$E$2:$E$138,0)),"")</f>
        <v/>
      </c>
      <c r="C61" s="10" t="s">
        <v>4</v>
      </c>
      <c r="D61" s="11">
        <v>7038</v>
      </c>
      <c r="E61" s="11">
        <v>6935.5473000000002</v>
      </c>
      <c r="F61" s="11">
        <v>3258.4470000000001</v>
      </c>
      <c r="G61" s="11">
        <v>3617.7865999999999</v>
      </c>
      <c r="H61" s="103">
        <v>4065.1534999999999</v>
      </c>
      <c r="I61" s="105" cm="1">
        <f t="array" ref="I61">INDEX('Subway Rank'!$G$2:$G$425,_xlfn.XMATCH($A61,'Subway Rank'!$C$2:$C$425),0)</f>
        <v>4136</v>
      </c>
      <c r="J61" s="89">
        <f t="shared" si="0"/>
        <v>70.846500000000106</v>
      </c>
      <c r="K61" s="67">
        <f t="shared" si="1"/>
        <v>1.7427755188088249E-2</v>
      </c>
      <c r="L61" s="60" cm="1">
        <f t="array" ref="L61">INDEX('Subway Rank'!$L$2:$L$425,_xlfn.XMATCH($A61,'Subway Rank'!$C$2:$C$425),0)</f>
        <v>243</v>
      </c>
      <c r="M61" s="7"/>
      <c r="N61" s="7"/>
    </row>
    <row r="62" spans="1:14" x14ac:dyDescent="0.2">
      <c r="A62" s="59" t="s">
        <v>124</v>
      </c>
      <c r="B62" s="35" t="str">
        <f>IFERROR(INDEX(Closures!$A$2:$A$138,MATCH(A62,Closures!$E$2:$E$138,0)),"")</f>
        <v/>
      </c>
      <c r="C62" s="10" t="s">
        <v>4</v>
      </c>
      <c r="D62" s="11">
        <v>8477</v>
      </c>
      <c r="E62" s="11">
        <v>8257.3464999999997</v>
      </c>
      <c r="F62" s="11">
        <v>3914.4393</v>
      </c>
      <c r="G62" s="11">
        <v>4371.1976000000004</v>
      </c>
      <c r="H62" s="103">
        <v>4627.9134000000004</v>
      </c>
      <c r="I62" s="105" cm="1">
        <f t="array" ref="I62">INDEX('Subway Rank'!$G$2:$G$425,_xlfn.XMATCH($A62,'Subway Rank'!$C$2:$C$425),0)</f>
        <v>4374</v>
      </c>
      <c r="J62" s="89">
        <f t="shared" si="0"/>
        <v>-253.91340000000037</v>
      </c>
      <c r="K62" s="67">
        <f t="shared" si="1"/>
        <v>-5.4865633397548096E-2</v>
      </c>
      <c r="L62" s="60" cm="1">
        <f t="array" ref="L62">INDEX('Subway Rank'!$L$2:$L$425,_xlfn.XMATCH($A62,'Subway Rank'!$C$2:$C$425),0)</f>
        <v>226</v>
      </c>
      <c r="M62" s="7"/>
      <c r="N62" s="7"/>
    </row>
    <row r="63" spans="1:14" x14ac:dyDescent="0.2">
      <c r="A63" s="59" t="s">
        <v>546</v>
      </c>
      <c r="B63" s="35" t="str">
        <f>IFERROR(INDEX(Closures!$A$2:$A$138,MATCH(A63,Closures!$E$2:$E$138,0)),"")</f>
        <v/>
      </c>
      <c r="C63" s="10" t="s">
        <v>4</v>
      </c>
      <c r="D63" s="11">
        <v>4040</v>
      </c>
      <c r="E63" s="11">
        <v>4076.9920999999999</v>
      </c>
      <c r="F63" s="11">
        <v>2002.2197000000001</v>
      </c>
      <c r="G63" s="11">
        <v>2229.4110999999998</v>
      </c>
      <c r="H63" s="103">
        <v>2540.7912999999999</v>
      </c>
      <c r="I63" s="105" cm="1">
        <f t="array" ref="I63">INDEX('Subway Rank'!$G$2:$G$425,_xlfn.XMATCH($A63,'Subway Rank'!$C$2:$C$425),0)</f>
        <v>2590</v>
      </c>
      <c r="J63" s="89">
        <f t="shared" si="0"/>
        <v>49.208700000000135</v>
      </c>
      <c r="K63" s="67">
        <f t="shared" si="1"/>
        <v>1.9367470283765589E-2</v>
      </c>
      <c r="L63" s="60" cm="1">
        <f t="array" ref="L63">INDEX('Subway Rank'!$L$2:$L$425,_xlfn.XMATCH($A63,'Subway Rank'!$C$2:$C$425),0)</f>
        <v>332</v>
      </c>
      <c r="M63" s="7"/>
      <c r="N63" s="7"/>
    </row>
    <row r="64" spans="1:14" x14ac:dyDescent="0.2">
      <c r="A64" s="59" t="s">
        <v>125</v>
      </c>
      <c r="B64" s="35" t="str">
        <f>IFERROR(INDEX(Closures!$A$2:$A$138,MATCH(A64,Closures!$E$2:$E$138,0)),"")</f>
        <v/>
      </c>
      <c r="C64" s="10" t="s">
        <v>4</v>
      </c>
      <c r="D64" s="11">
        <v>10398</v>
      </c>
      <c r="E64" s="11">
        <v>9769.0038999999997</v>
      </c>
      <c r="F64" s="11">
        <v>4543.1253999999999</v>
      </c>
      <c r="G64" s="11">
        <v>4842.8617000000004</v>
      </c>
      <c r="H64" s="103">
        <v>4882.3543</v>
      </c>
      <c r="I64" s="105" cm="1">
        <f t="array" ref="I64">INDEX('Subway Rank'!$G$2:$G$425,_xlfn.XMATCH($A64,'Subway Rank'!$C$2:$C$425),0)</f>
        <v>4238</v>
      </c>
      <c r="J64" s="89">
        <f t="shared" si="0"/>
        <v>-644.35429999999997</v>
      </c>
      <c r="K64" s="67">
        <f t="shared" si="1"/>
        <v>-0.13197614519700054</v>
      </c>
      <c r="L64" s="60" cm="1">
        <f t="array" ref="L64">INDEX('Subway Rank'!$L$2:$L$425,_xlfn.XMATCH($A64,'Subway Rank'!$C$2:$C$425),0)</f>
        <v>236</v>
      </c>
      <c r="M64" s="7"/>
      <c r="N64" s="7"/>
    </row>
    <row r="65" spans="1:14" x14ac:dyDescent="0.2">
      <c r="A65" s="59" t="s">
        <v>126</v>
      </c>
      <c r="B65" s="35" t="str">
        <f>IFERROR(INDEX(Closures!$A$2:$A$138,MATCH(A65,Closures!$E$2:$E$138,0)),"")</f>
        <v/>
      </c>
      <c r="C65" s="10" t="s">
        <v>4</v>
      </c>
      <c r="D65" s="11">
        <v>7742</v>
      </c>
      <c r="E65" s="11">
        <v>7329.5945000000002</v>
      </c>
      <c r="F65" s="11">
        <v>3215.0079000000001</v>
      </c>
      <c r="G65" s="11">
        <v>3681.0198</v>
      </c>
      <c r="H65" s="103">
        <v>4479.7479999999996</v>
      </c>
      <c r="I65" s="105" cm="1">
        <f t="array" ref="I65">INDEX('Subway Rank'!$G$2:$G$425,_xlfn.XMATCH($A65,'Subway Rank'!$C$2:$C$425),0)</f>
        <v>4695</v>
      </c>
      <c r="J65" s="89">
        <f t="shared" si="0"/>
        <v>215.25200000000041</v>
      </c>
      <c r="K65" s="67">
        <f t="shared" si="1"/>
        <v>4.8050024242435159E-2</v>
      </c>
      <c r="L65" s="60" cm="1">
        <f t="array" ref="L65">INDEX('Subway Rank'!$L$2:$L$425,_xlfn.XMATCH($A65,'Subway Rank'!$C$2:$C$425),0)</f>
        <v>213</v>
      </c>
      <c r="M65" s="7"/>
      <c r="N65" s="7"/>
    </row>
    <row r="66" spans="1:14" s="4" customFormat="1" x14ac:dyDescent="0.2">
      <c r="A66" s="59" t="s">
        <v>127</v>
      </c>
      <c r="B66" s="35" t="str">
        <f>IFERROR(INDEX(Closures!$A$2:$A$138,MATCH(A66,Closures!$E$2:$E$138,0)),"")</f>
        <v/>
      </c>
      <c r="C66" s="10" t="s">
        <v>4</v>
      </c>
      <c r="D66" s="11">
        <v>4763</v>
      </c>
      <c r="E66" s="11">
        <v>4538.0826999999999</v>
      </c>
      <c r="F66" s="11">
        <v>2283.9137000000001</v>
      </c>
      <c r="G66" s="11">
        <v>2426.9722999999999</v>
      </c>
      <c r="H66" s="103">
        <v>2553.8465000000001</v>
      </c>
      <c r="I66" s="105" cm="1">
        <f t="array" ref="I66">INDEX('Subway Rank'!$G$2:$G$425,_xlfn.XMATCH($A66,'Subway Rank'!$C$2:$C$425),0)</f>
        <v>2544</v>
      </c>
      <c r="J66" s="89">
        <f t="shared" si="0"/>
        <v>-9.8465000000001055</v>
      </c>
      <c r="K66" s="67">
        <f t="shared" si="1"/>
        <v>-3.8555567063251863E-3</v>
      </c>
      <c r="L66" s="60" cm="1">
        <f t="array" ref="L66">INDEX('Subway Rank'!$L$2:$L$425,_xlfn.XMATCH($A66,'Subway Rank'!$C$2:$C$425),0)</f>
        <v>337</v>
      </c>
      <c r="M66" s="7"/>
      <c r="N66" s="7"/>
    </row>
    <row r="67" spans="1:14" x14ac:dyDescent="0.2">
      <c r="A67" s="59" t="s">
        <v>128</v>
      </c>
      <c r="B67" s="35" t="str">
        <f>IFERROR(INDEX(Closures!$A$2:$A$138,MATCH(A67,Closures!$E$2:$E$138,0)),"")</f>
        <v/>
      </c>
      <c r="C67" s="10" t="s">
        <v>4</v>
      </c>
      <c r="D67" s="11">
        <v>6866</v>
      </c>
      <c r="E67" s="11">
        <v>6740.9841999999999</v>
      </c>
      <c r="F67" s="11">
        <v>3005.6900999999998</v>
      </c>
      <c r="G67" s="11">
        <v>3389.2411000000002</v>
      </c>
      <c r="H67" s="103">
        <v>3568.3189000000002</v>
      </c>
      <c r="I67" s="105" cm="1">
        <f t="array" ref="I67">INDEX('Subway Rank'!$G$2:$G$425,_xlfn.XMATCH($A67,'Subway Rank'!$C$2:$C$425),0)</f>
        <v>3202</v>
      </c>
      <c r="J67" s="89">
        <f t="shared" si="0"/>
        <v>-366.31890000000021</v>
      </c>
      <c r="K67" s="67">
        <f t="shared" si="1"/>
        <v>-0.1026586777319707</v>
      </c>
      <c r="L67" s="60" cm="1">
        <f t="array" ref="L67">INDEX('Subway Rank'!$L$2:$L$425,_xlfn.XMATCH($A67,'Subway Rank'!$C$2:$C$425),0)</f>
        <v>292</v>
      </c>
      <c r="M67" s="7"/>
      <c r="N67" s="7"/>
    </row>
    <row r="68" spans="1:14" x14ac:dyDescent="0.2">
      <c r="A68" s="59" t="s">
        <v>129</v>
      </c>
      <c r="B68" s="35">
        <f>IFERROR(INDEX(Closures!$A$2:$A$138,MATCH(A68,Closures!$E$2:$E$138,0)),"")</f>
        <v>8</v>
      </c>
      <c r="C68" s="10" t="s">
        <v>4</v>
      </c>
      <c r="D68" s="11">
        <v>6097</v>
      </c>
      <c r="E68" s="11">
        <v>6112.5038999999997</v>
      </c>
      <c r="F68" s="11">
        <v>2770.0785000000001</v>
      </c>
      <c r="G68" s="11">
        <v>3156.83</v>
      </c>
      <c r="H68" s="103">
        <v>3527.6298999999999</v>
      </c>
      <c r="I68" s="105" cm="1">
        <f t="array" ref="I68">INDEX('Subway Rank'!$G$2:$G$425,_xlfn.XMATCH($A68,'Subway Rank'!$C$2:$C$425),0)</f>
        <v>2685</v>
      </c>
      <c r="J68" s="89">
        <f t="shared" si="0"/>
        <v>-842.62989999999991</v>
      </c>
      <c r="K68" s="67">
        <f t="shared" si="1"/>
        <v>-0.23886573248514531</v>
      </c>
      <c r="L68" s="60" cm="1">
        <f t="array" ref="L68">INDEX('Subway Rank'!$L$2:$L$425,_xlfn.XMATCH($A68,'Subway Rank'!$C$2:$C$425),0)</f>
        <v>328</v>
      </c>
      <c r="M68" s="7"/>
      <c r="N68" s="7"/>
    </row>
    <row r="69" spans="1:14" s="4" customFormat="1" x14ac:dyDescent="0.2">
      <c r="A69" s="59" t="s">
        <v>130</v>
      </c>
      <c r="B69" s="35" t="str">
        <f>IFERROR(INDEX(Closures!$A$2:$A$138,MATCH(A69,Closures!$E$2:$E$138,0)),"")</f>
        <v/>
      </c>
      <c r="C69" s="10" t="s">
        <v>4</v>
      </c>
      <c r="D69" s="11">
        <v>1894</v>
      </c>
      <c r="E69" s="11">
        <v>1907.4213</v>
      </c>
      <c r="F69" s="11">
        <v>977.15300000000002</v>
      </c>
      <c r="G69" s="11">
        <v>1087.2174</v>
      </c>
      <c r="H69" s="103">
        <v>1240.8268</v>
      </c>
      <c r="I69" s="105" cm="1">
        <f t="array" ref="I69">INDEX('Subway Rank'!$G$2:$G$425,_xlfn.XMATCH($A69,'Subway Rank'!$C$2:$C$425),0)</f>
        <v>1250</v>
      </c>
      <c r="J69" s="89">
        <f t="shared" si="0"/>
        <v>9.1731999999999516</v>
      </c>
      <c r="K69" s="67">
        <f t="shared" si="1"/>
        <v>7.3928125988251955E-3</v>
      </c>
      <c r="L69" s="60" cm="1">
        <f t="array" ref="L69">INDEX('Subway Rank'!$L$2:$L$425,_xlfn.XMATCH($A69,'Subway Rank'!$C$2:$C$425),0)</f>
        <v>404</v>
      </c>
      <c r="M69" s="7"/>
      <c r="N69" s="7"/>
    </row>
    <row r="70" spans="1:14" x14ac:dyDescent="0.2">
      <c r="A70" s="59" t="s">
        <v>131</v>
      </c>
      <c r="B70" s="35" t="str">
        <f>IFERROR(INDEX(Closures!$A$2:$A$138,MATCH(A70,Closures!$E$2:$E$138,0)),"")</f>
        <v/>
      </c>
      <c r="C70" s="10" t="s">
        <v>4</v>
      </c>
      <c r="D70" s="11">
        <v>6937</v>
      </c>
      <c r="E70" s="11">
        <v>6679.5787</v>
      </c>
      <c r="F70" s="11">
        <v>3031.1136000000001</v>
      </c>
      <c r="G70" s="11">
        <v>3542.0592999999999</v>
      </c>
      <c r="H70" s="103">
        <v>3756.5630000000001</v>
      </c>
      <c r="I70" s="105" cm="1">
        <f t="array" ref="I70">INDEX('Subway Rank'!$G$2:$G$425,_xlfn.XMATCH($A70,'Subway Rank'!$C$2:$C$425),0)</f>
        <v>4228</v>
      </c>
      <c r="J70" s="89">
        <f t="shared" ref="J70:J71" si="2">I70-H70</f>
        <v>471.4369999999999</v>
      </c>
      <c r="K70" s="67">
        <f t="shared" ref="K70" si="3">J70/H70</f>
        <v>0.12549689703061012</v>
      </c>
      <c r="L70" s="60" cm="1">
        <f t="array" ref="L70">INDEX('Subway Rank'!$L$2:$L$425,_xlfn.XMATCH($A70,'Subway Rank'!$C$2:$C$425),0)</f>
        <v>238</v>
      </c>
      <c r="M70" s="7"/>
      <c r="N70" s="7"/>
    </row>
    <row r="71" spans="1:14" s="4" customFormat="1" x14ac:dyDescent="0.2">
      <c r="A71" s="61" t="s">
        <v>132</v>
      </c>
      <c r="B71" s="64"/>
      <c r="C71" s="12" t="s">
        <v>4</v>
      </c>
      <c r="D71" s="13">
        <v>2629</v>
      </c>
      <c r="E71" s="13">
        <v>2676.3818999999999</v>
      </c>
      <c r="F71" s="13">
        <v>1187.7177999999999</v>
      </c>
      <c r="G71" s="13">
        <v>1331.2016000000001</v>
      </c>
      <c r="H71" s="104">
        <v>1621.3819000000001</v>
      </c>
      <c r="I71" s="108" cm="1">
        <f t="array" ref="I71">INDEX('Subway Rank'!$G$2:$G$425,_xlfn.XMATCH($A71,'Subway Rank'!$C$2:$C$425),0)</f>
        <v>1760</v>
      </c>
      <c r="J71" s="110">
        <f t="shared" si="2"/>
        <v>138.61809999999991</v>
      </c>
      <c r="K71" s="68">
        <f>J71/H71</f>
        <v>8.5493800072641679E-2</v>
      </c>
      <c r="L71" s="62" cm="1">
        <f t="array" ref="L71">INDEX('Subway Rank'!$L$2:$L$425,_xlfn.XMATCH($A71,'Subway Rank'!$C$2:$C$425),0)</f>
        <v>376</v>
      </c>
      <c r="M71" s="7"/>
      <c r="N71" s="7"/>
    </row>
    <row r="72" spans="1:14" s="3" customFormat="1" ht="12.75" x14ac:dyDescent="0.2">
      <c r="A72" s="71" t="s">
        <v>24</v>
      </c>
      <c r="B72" s="72"/>
      <c r="C72" s="73"/>
      <c r="D72" s="74"/>
      <c r="E72" s="74"/>
      <c r="F72" s="74"/>
      <c r="G72" s="74"/>
      <c r="H72" s="74"/>
      <c r="I72" s="74"/>
      <c r="J72" s="87"/>
      <c r="K72" s="74"/>
      <c r="L72" s="75"/>
    </row>
    <row r="73" spans="1:14" s="4" customFormat="1" x14ac:dyDescent="0.2">
      <c r="A73" s="57" t="s">
        <v>133</v>
      </c>
      <c r="B73" s="35" t="str">
        <f>IFERROR(INDEX(Closures!$A$2:$A$138,MATCH(A73,Closures!$E$2:$E$138,0)),"")</f>
        <v/>
      </c>
      <c r="C73" s="8" t="s">
        <v>6</v>
      </c>
      <c r="D73" s="9">
        <v>6136</v>
      </c>
      <c r="E73" s="33">
        <v>6323.6142</v>
      </c>
      <c r="F73" s="33">
        <v>2133.3173999999999</v>
      </c>
      <c r="G73" s="33">
        <v>2685.8933000000002</v>
      </c>
      <c r="H73" s="103">
        <v>3751.0315000000001</v>
      </c>
      <c r="I73" s="105" cm="1">
        <f t="array" ref="I73">INDEX('Subway Rank'!$G$2:$G$425,_xlfn.XMATCH($A73,'Subway Rank'!$C$2:$C$425),0)</f>
        <v>4292</v>
      </c>
      <c r="J73" s="91">
        <f>I73-H73</f>
        <v>540.96849999999995</v>
      </c>
      <c r="K73" s="67">
        <f>J73/H73</f>
        <v>0.14421859693793559</v>
      </c>
      <c r="L73" s="60" cm="1">
        <f t="array" ref="L73">INDEX('Subway Rank'!$L$2:$L$425,_xlfn.XMATCH($A73,'Subway Rank'!$C$2:$C$425),0)</f>
        <v>230</v>
      </c>
      <c r="M73" s="7"/>
      <c r="N73" s="7"/>
    </row>
    <row r="74" spans="1:14" s="4" customFormat="1" x14ac:dyDescent="0.2">
      <c r="A74" s="59" t="s">
        <v>134</v>
      </c>
      <c r="B74" s="35" t="str">
        <f>IFERROR(INDEX(Closures!$A$2:$A$138,MATCH(A74,Closures!$E$2:$E$138,0)),"")</f>
        <v/>
      </c>
      <c r="C74" s="10" t="s">
        <v>6</v>
      </c>
      <c r="D74" s="11">
        <v>6136</v>
      </c>
      <c r="E74" s="34">
        <v>6218.2874000000002</v>
      </c>
      <c r="F74" s="34">
        <v>2703.0315000000001</v>
      </c>
      <c r="G74" s="34">
        <v>3035.83</v>
      </c>
      <c r="H74" s="103">
        <v>3949.2991999999999</v>
      </c>
      <c r="I74" s="105" cm="1">
        <f t="array" ref="I74">INDEX('Subway Rank'!$G$2:$G$425,_xlfn.XMATCH($A74,'Subway Rank'!$C$2:$C$425),0)</f>
        <v>4279</v>
      </c>
      <c r="J74" s="92">
        <f>I74-H74</f>
        <v>329.70080000000007</v>
      </c>
      <c r="K74" s="67">
        <f>J74/H74</f>
        <v>8.3483368391030002E-2</v>
      </c>
      <c r="L74" s="60" cm="1">
        <f t="array" ref="L74">INDEX('Subway Rank'!$L$2:$L$425,_xlfn.XMATCH($A74,'Subway Rank'!$C$2:$C$425),0)</f>
        <v>231</v>
      </c>
      <c r="M74" s="6"/>
      <c r="N74" s="7"/>
    </row>
    <row r="75" spans="1:14" x14ac:dyDescent="0.2">
      <c r="A75" s="59" t="s">
        <v>135</v>
      </c>
      <c r="B75" s="35" t="str">
        <f>IFERROR(INDEX(Closures!$A$2:$A$138,MATCH(A75,Closures!$E$2:$E$138,0)),"")</f>
        <v/>
      </c>
      <c r="C75" s="10" t="s">
        <v>6</v>
      </c>
      <c r="D75" s="11">
        <v>3947</v>
      </c>
      <c r="E75" s="34">
        <v>3666.5</v>
      </c>
      <c r="F75" s="34">
        <v>1749.8548000000001</v>
      </c>
      <c r="G75" s="34">
        <v>2015.9367999999999</v>
      </c>
      <c r="H75" s="103">
        <v>2360.5472</v>
      </c>
      <c r="I75" s="105" cm="1">
        <f t="array" ref="I75">INDEX('Subway Rank'!$G$2:$G$425,_xlfn.XMATCH($A75,'Subway Rank'!$C$2:$C$425),0)</f>
        <v>2531</v>
      </c>
      <c r="J75" s="92">
        <f t="shared" ref="J75:J138" si="4">I75-H75</f>
        <v>170.45280000000002</v>
      </c>
      <c r="K75" s="67">
        <f t="shared" ref="K75:K138" si="5">J75/H75</f>
        <v>7.2209020010275599E-2</v>
      </c>
      <c r="L75" s="60" cm="1">
        <f t="array" ref="L75">INDEX('Subway Rank'!$L$2:$L$425,_xlfn.XMATCH($A75,'Subway Rank'!$C$2:$C$425),0)</f>
        <v>338</v>
      </c>
      <c r="M75" s="7"/>
      <c r="N75" s="7"/>
    </row>
    <row r="76" spans="1:14" x14ac:dyDescent="0.2">
      <c r="A76" s="59" t="s">
        <v>136</v>
      </c>
      <c r="B76" s="35">
        <f>IFERROR(INDEX(Closures!$A$2:$A$138,MATCH(A76,Closures!$E$2:$E$138,0)),"")</f>
        <v>9</v>
      </c>
      <c r="C76" s="10" t="s">
        <v>6</v>
      </c>
      <c r="D76" s="11">
        <v>3097</v>
      </c>
      <c r="E76" s="34">
        <v>3681.4016000000001</v>
      </c>
      <c r="F76" s="34">
        <v>2088.8627000000001</v>
      </c>
      <c r="G76" s="34">
        <v>2723.4189999999999</v>
      </c>
      <c r="H76" s="103">
        <v>3404.0826999999999</v>
      </c>
      <c r="I76" s="105" cm="1">
        <f t="array" ref="I76">INDEX('Subway Rank'!$G$2:$G$425,_xlfn.XMATCH($A76,'Subway Rank'!$C$2:$C$425),0)</f>
        <v>3682</v>
      </c>
      <c r="J76" s="92">
        <f t="shared" si="4"/>
        <v>277.91730000000007</v>
      </c>
      <c r="K76" s="67">
        <f t="shared" si="5"/>
        <v>8.1642346703269017E-2</v>
      </c>
      <c r="L76" s="60" cm="1">
        <f t="array" ref="L76">INDEX('Subway Rank'!$L$2:$L$425,_xlfn.XMATCH($A76,'Subway Rank'!$C$2:$C$425),0)</f>
        <v>269</v>
      </c>
      <c r="M76" s="7"/>
      <c r="N76" s="7"/>
    </row>
    <row r="77" spans="1:14" x14ac:dyDescent="0.2">
      <c r="A77" s="59" t="s">
        <v>137</v>
      </c>
      <c r="B77" s="35" t="str">
        <f>IFERROR(INDEX(Closures!$A$2:$A$138,MATCH(A77,Closures!$E$2:$E$138,0)),"")</f>
        <v/>
      </c>
      <c r="C77" s="10" t="s">
        <v>6</v>
      </c>
      <c r="D77" s="11">
        <v>4905</v>
      </c>
      <c r="E77" s="34">
        <v>5037.3149000000003</v>
      </c>
      <c r="F77" s="34">
        <v>2216.4196999999999</v>
      </c>
      <c r="G77" s="34">
        <v>2463.0435000000002</v>
      </c>
      <c r="H77" s="103">
        <v>3276.2440999999999</v>
      </c>
      <c r="I77" s="105" cm="1">
        <f t="array" ref="I77">INDEX('Subway Rank'!$G$2:$G$425,_xlfn.XMATCH($A77,'Subway Rank'!$C$2:$C$425),0)</f>
        <v>3571</v>
      </c>
      <c r="J77" s="92">
        <f t="shared" si="4"/>
        <v>294.75590000000011</v>
      </c>
      <c r="K77" s="67">
        <f t="shared" si="5"/>
        <v>8.9967624817699057E-2</v>
      </c>
      <c r="L77" s="60" cm="1">
        <f t="array" ref="L77">INDEX('Subway Rank'!$L$2:$L$425,_xlfn.XMATCH($A77,'Subway Rank'!$C$2:$C$425),0)</f>
        <v>277</v>
      </c>
      <c r="M77" s="7"/>
      <c r="N77" s="7"/>
    </row>
    <row r="78" spans="1:14" x14ac:dyDescent="0.2">
      <c r="A78" s="59" t="s">
        <v>138</v>
      </c>
      <c r="B78" s="35">
        <f>IFERROR(INDEX(Closures!$A$2:$A$138,MATCH(A78,Closures!$E$2:$E$138,0)),"")</f>
        <v>10</v>
      </c>
      <c r="C78" s="10" t="s">
        <v>6</v>
      </c>
      <c r="D78" s="11">
        <v>3514</v>
      </c>
      <c r="E78" s="34">
        <v>3692.1968999999999</v>
      </c>
      <c r="F78" s="34">
        <v>1550.6392000000001</v>
      </c>
      <c r="G78" s="34">
        <v>1992.0710999999999</v>
      </c>
      <c r="H78" s="103">
        <v>2709.9252000000001</v>
      </c>
      <c r="I78" s="105" cm="1">
        <f t="array" ref="I78">INDEX('Subway Rank'!$G$2:$G$425,_xlfn.XMATCH($A78,'Subway Rank'!$C$2:$C$425),0)</f>
        <v>3018</v>
      </c>
      <c r="J78" s="92">
        <f t="shared" si="4"/>
        <v>308.07479999999987</v>
      </c>
      <c r="K78" s="67">
        <f t="shared" si="5"/>
        <v>0.11368387585015256</v>
      </c>
      <c r="L78" s="60" cm="1">
        <f t="array" ref="L78">INDEX('Subway Rank'!$L$2:$L$425,_xlfn.XMATCH($A78,'Subway Rank'!$C$2:$C$425),0)</f>
        <v>306</v>
      </c>
      <c r="M78" s="7"/>
      <c r="N78" s="7"/>
    </row>
    <row r="79" spans="1:14" x14ac:dyDescent="0.2">
      <c r="A79" s="59" t="s">
        <v>139</v>
      </c>
      <c r="B79" s="35" t="str">
        <f>IFERROR(INDEX(Closures!$A$2:$A$138,MATCH(A79,Closures!$E$2:$E$138,0)),"")</f>
        <v/>
      </c>
      <c r="C79" s="10" t="s">
        <v>6</v>
      </c>
      <c r="D79" s="11">
        <v>5083</v>
      </c>
      <c r="E79" s="34">
        <v>4876.9528</v>
      </c>
      <c r="F79" s="34">
        <v>1940.2941000000001</v>
      </c>
      <c r="G79" s="34">
        <v>2151.7746999999999</v>
      </c>
      <c r="H79" s="103">
        <v>2775.8307</v>
      </c>
      <c r="I79" s="105" cm="1">
        <f t="array" ref="I79">INDEX('Subway Rank'!$G$2:$G$425,_xlfn.XMATCH($A79,'Subway Rank'!$C$2:$C$425),0)</f>
        <v>3031</v>
      </c>
      <c r="J79" s="92">
        <f t="shared" si="4"/>
        <v>255.16930000000002</v>
      </c>
      <c r="K79" s="67">
        <f t="shared" si="5"/>
        <v>9.1925382913302323E-2</v>
      </c>
      <c r="L79" s="60" cm="1">
        <f t="array" ref="L79">INDEX('Subway Rank'!$L$2:$L$425,_xlfn.XMATCH($A79,'Subway Rank'!$C$2:$C$425),0)</f>
        <v>305</v>
      </c>
      <c r="M79" s="7"/>
      <c r="N79" s="7"/>
    </row>
    <row r="80" spans="1:14" x14ac:dyDescent="0.2">
      <c r="A80" s="59" t="s">
        <v>140</v>
      </c>
      <c r="B80" s="35" t="str">
        <f>IFERROR(INDEX(Closures!$A$2:$A$138,MATCH(A80,Closures!$E$2:$E$138,0)),"")</f>
        <v/>
      </c>
      <c r="C80" s="10" t="s">
        <v>6</v>
      </c>
      <c r="D80" s="11">
        <v>3755</v>
      </c>
      <c r="E80" s="34">
        <v>3738.0354000000002</v>
      </c>
      <c r="F80" s="34">
        <v>1617.9373000000001</v>
      </c>
      <c r="G80" s="34">
        <v>1978.9604999999999</v>
      </c>
      <c r="H80" s="103">
        <v>2410.0511999999999</v>
      </c>
      <c r="I80" s="105" cm="1">
        <f t="array" ref="I80">INDEX('Subway Rank'!$G$2:$G$425,_xlfn.XMATCH($A80,'Subway Rank'!$C$2:$C$425),0)</f>
        <v>2613</v>
      </c>
      <c r="J80" s="92">
        <f t="shared" si="4"/>
        <v>202.94880000000012</v>
      </c>
      <c r="K80" s="67">
        <f t="shared" si="5"/>
        <v>8.4209331320430098E-2</v>
      </c>
      <c r="L80" s="60" cm="1">
        <f t="array" ref="L80">INDEX('Subway Rank'!$L$2:$L$425,_xlfn.XMATCH($A80,'Subway Rank'!$C$2:$C$425),0)</f>
        <v>330</v>
      </c>
      <c r="M80" s="7"/>
      <c r="N80" s="7"/>
    </row>
    <row r="81" spans="1:14" s="4" customFormat="1" x14ac:dyDescent="0.2">
      <c r="A81" s="59" t="s">
        <v>141</v>
      </c>
      <c r="B81" s="35" t="str">
        <f>IFERROR(INDEX(Closures!$A$2:$A$138,MATCH(A81,Closures!$E$2:$E$138,0)),"")</f>
        <v/>
      </c>
      <c r="C81" s="10" t="s">
        <v>6</v>
      </c>
      <c r="D81" s="11">
        <v>13493</v>
      </c>
      <c r="E81" s="34">
        <v>13341.8701</v>
      </c>
      <c r="F81" s="34">
        <v>6008.3254999999999</v>
      </c>
      <c r="G81" s="34">
        <v>7507.2569000000003</v>
      </c>
      <c r="H81" s="103">
        <v>9821.5432999999994</v>
      </c>
      <c r="I81" s="105" cm="1">
        <f t="array" ref="I81">INDEX('Subway Rank'!$G$2:$G$425,_xlfn.XMATCH($A81,'Subway Rank'!$C$2:$C$425),0)</f>
        <v>10764</v>
      </c>
      <c r="J81" s="92">
        <f t="shared" si="4"/>
        <v>942.45670000000064</v>
      </c>
      <c r="K81" s="67">
        <f t="shared" si="5"/>
        <v>9.5958106706101956E-2</v>
      </c>
      <c r="L81" s="60" cm="1">
        <f t="array" ref="L81">INDEX('Subway Rank'!$L$2:$L$425,_xlfn.XMATCH($A81,'Subway Rank'!$C$2:$C$425),0)</f>
        <v>91</v>
      </c>
      <c r="M81" s="7"/>
      <c r="N81" s="7"/>
    </row>
    <row r="82" spans="1:14" x14ac:dyDescent="0.2">
      <c r="A82" s="59" t="s">
        <v>142</v>
      </c>
      <c r="B82" s="35" t="str">
        <f>IFERROR(INDEX(Closures!$A$2:$A$138,MATCH(A82,Closures!$E$2:$E$138,0)),"")</f>
        <v/>
      </c>
      <c r="C82" s="10" t="s">
        <v>6</v>
      </c>
      <c r="D82" s="11">
        <v>12560</v>
      </c>
      <c r="E82" s="34">
        <v>12562.6378</v>
      </c>
      <c r="F82" s="34">
        <v>4784.8549000000003</v>
      </c>
      <c r="G82" s="34">
        <v>6036.1185999999998</v>
      </c>
      <c r="H82" s="103">
        <v>7979.6023999999998</v>
      </c>
      <c r="I82" s="105" cm="1">
        <f t="array" ref="I82">INDEX('Subway Rank'!$G$2:$G$425,_xlfn.XMATCH($A82,'Subway Rank'!$C$2:$C$425),0)</f>
        <v>8766</v>
      </c>
      <c r="J82" s="92">
        <f t="shared" si="4"/>
        <v>786.39760000000024</v>
      </c>
      <c r="K82" s="67">
        <f t="shared" si="5"/>
        <v>9.8550975422033588E-2</v>
      </c>
      <c r="L82" s="60" cm="1">
        <f t="array" ref="L82">INDEX('Subway Rank'!$L$2:$L$425,_xlfn.XMATCH($A82,'Subway Rank'!$C$2:$C$425),0)</f>
        <v>115</v>
      </c>
      <c r="M82" s="7"/>
      <c r="N82" s="7"/>
    </row>
    <row r="83" spans="1:14" x14ac:dyDescent="0.2">
      <c r="A83" s="59" t="s">
        <v>143</v>
      </c>
      <c r="B83" s="35" t="str">
        <f>IFERROR(INDEX(Closures!$A$2:$A$138,MATCH(A83,Closures!$E$2:$E$138,0)),"")</f>
        <v/>
      </c>
      <c r="C83" s="10" t="s">
        <v>6</v>
      </c>
      <c r="D83" s="11">
        <v>7205</v>
      </c>
      <c r="E83" s="34">
        <v>7755.0591000000004</v>
      </c>
      <c r="F83" s="34">
        <v>3370.8863000000001</v>
      </c>
      <c r="G83" s="34">
        <v>4179.9012000000002</v>
      </c>
      <c r="H83" s="103">
        <v>5077.7479999999996</v>
      </c>
      <c r="I83" s="105" cm="1">
        <f t="array" ref="I83">INDEX('Subway Rank'!$G$2:$G$425,_xlfn.XMATCH($A83,'Subway Rank'!$C$2:$C$425),0)</f>
        <v>5886</v>
      </c>
      <c r="J83" s="92">
        <f t="shared" si="4"/>
        <v>808.25200000000041</v>
      </c>
      <c r="K83" s="67">
        <f t="shared" si="5"/>
        <v>0.15917528794260771</v>
      </c>
      <c r="L83" s="60" cm="1">
        <f t="array" ref="L83">INDEX('Subway Rank'!$L$2:$L$425,_xlfn.XMATCH($A83,'Subway Rank'!$C$2:$C$425),0)</f>
        <v>173</v>
      </c>
      <c r="M83" s="7"/>
      <c r="N83" s="7"/>
    </row>
    <row r="84" spans="1:14" s="4" customFormat="1" x14ac:dyDescent="0.2">
      <c r="A84" s="59" t="s">
        <v>144</v>
      </c>
      <c r="B84" s="35" t="str">
        <f>IFERROR(INDEX(Closures!$A$2:$A$138,MATCH(A84,Closures!$E$2:$E$138,0)),"")</f>
        <v/>
      </c>
      <c r="C84" s="10" t="s">
        <v>6</v>
      </c>
      <c r="D84" s="11">
        <v>3195</v>
      </c>
      <c r="E84" s="34">
        <v>3246.4605999999999</v>
      </c>
      <c r="F84" s="34">
        <v>1722.4666</v>
      </c>
      <c r="G84" s="34">
        <v>1958.2055</v>
      </c>
      <c r="H84" s="103">
        <v>2391.6574999999998</v>
      </c>
      <c r="I84" s="105" cm="1">
        <f t="array" ref="I84">INDEX('Subway Rank'!$G$2:$G$425,_xlfn.XMATCH($A84,'Subway Rank'!$C$2:$C$425),0)</f>
        <v>2501</v>
      </c>
      <c r="J84" s="92">
        <f t="shared" si="4"/>
        <v>109.3425000000002</v>
      </c>
      <c r="K84" s="67">
        <f t="shared" si="5"/>
        <v>4.571829369380867E-2</v>
      </c>
      <c r="L84" s="60" cm="1">
        <f t="array" ref="L84">INDEX('Subway Rank'!$L$2:$L$425,_xlfn.XMATCH($A84,'Subway Rank'!$C$2:$C$425),0)</f>
        <v>341</v>
      </c>
      <c r="M84" s="7"/>
      <c r="N84" s="7"/>
    </row>
    <row r="85" spans="1:14" x14ac:dyDescent="0.2">
      <c r="A85" s="59" t="s">
        <v>145</v>
      </c>
      <c r="B85" s="35" t="str">
        <f>IFERROR(INDEX(Closures!$A$2:$A$138,MATCH(A85,Closures!$E$2:$E$138,0)),"")</f>
        <v/>
      </c>
      <c r="C85" s="10" t="s">
        <v>6</v>
      </c>
      <c r="D85" s="11">
        <v>7565</v>
      </c>
      <c r="E85" s="34">
        <v>8811.6967999999997</v>
      </c>
      <c r="F85" s="34">
        <v>4286.0825999999997</v>
      </c>
      <c r="G85" s="34">
        <v>4985.2569000000003</v>
      </c>
      <c r="H85" s="103">
        <v>5912.3936999999996</v>
      </c>
      <c r="I85" s="105" cm="1">
        <f t="array" ref="I85">INDEX('Subway Rank'!$G$2:$G$425,_xlfn.XMATCH($A85,'Subway Rank'!$C$2:$C$425),0)</f>
        <v>6384</v>
      </c>
      <c r="J85" s="92">
        <f t="shared" si="4"/>
        <v>471.60630000000037</v>
      </c>
      <c r="K85" s="67">
        <f t="shared" si="5"/>
        <v>7.9765713166225785E-2</v>
      </c>
      <c r="L85" s="60" cm="1">
        <f t="array" ref="L85">INDEX('Subway Rank'!$L$2:$L$425,_xlfn.XMATCH($A85,'Subway Rank'!$C$2:$C$425),0)</f>
        <v>163</v>
      </c>
      <c r="M85" s="7"/>
      <c r="N85" s="7"/>
    </row>
    <row r="86" spans="1:14" x14ac:dyDescent="0.2">
      <c r="A86" s="59" t="s">
        <v>146</v>
      </c>
      <c r="B86" s="35" t="str">
        <f>IFERROR(INDEX(Closures!$A$2:$A$138,MATCH(A86,Closures!$E$2:$E$138,0)),"")</f>
        <v/>
      </c>
      <c r="C86" s="10" t="s">
        <v>6</v>
      </c>
      <c r="D86" s="11">
        <v>2185</v>
      </c>
      <c r="E86" s="34">
        <v>2141.4409000000001</v>
      </c>
      <c r="F86" s="34">
        <v>1095.4824000000001</v>
      </c>
      <c r="G86" s="34">
        <v>1215.5613000000001</v>
      </c>
      <c r="H86" s="103">
        <v>1355.9920999999999</v>
      </c>
      <c r="I86" s="105" cm="1">
        <f t="array" ref="I86">INDEX('Subway Rank'!$G$2:$G$425,_xlfn.XMATCH($A86,'Subway Rank'!$C$2:$C$425),0)</f>
        <v>1393</v>
      </c>
      <c r="J86" s="92">
        <f t="shared" si="4"/>
        <v>37.007900000000063</v>
      </c>
      <c r="K86" s="67">
        <f t="shared" si="5"/>
        <v>2.7292120654685278E-2</v>
      </c>
      <c r="L86" s="60" cm="1">
        <f t="array" ref="L86">INDEX('Subway Rank'!$L$2:$L$425,_xlfn.XMATCH($A86,'Subway Rank'!$C$2:$C$425),0)</f>
        <v>400</v>
      </c>
      <c r="M86" s="7"/>
      <c r="N86" s="7"/>
    </row>
    <row r="87" spans="1:14" x14ac:dyDescent="0.2">
      <c r="A87" s="59" t="s">
        <v>147</v>
      </c>
      <c r="B87" s="35" t="str">
        <f>IFERROR(INDEX(Closures!$A$2:$A$138,MATCH(A87,Closures!$E$2:$E$138,0)),"")</f>
        <v/>
      </c>
      <c r="C87" s="10" t="s">
        <v>6</v>
      </c>
      <c r="D87" s="11">
        <v>12301</v>
      </c>
      <c r="E87" s="34">
        <v>11240.0787</v>
      </c>
      <c r="F87" s="34">
        <v>5158.4668000000001</v>
      </c>
      <c r="G87" s="34">
        <v>6937.7983999999997</v>
      </c>
      <c r="H87" s="103">
        <v>8385.2991999999995</v>
      </c>
      <c r="I87" s="105" cm="1">
        <f t="array" ref="I87">INDEX('Subway Rank'!$G$2:$G$425,_xlfn.XMATCH($A87,'Subway Rank'!$C$2:$C$425),0)</f>
        <v>9087</v>
      </c>
      <c r="J87" s="92">
        <f t="shared" si="4"/>
        <v>701.70080000000053</v>
      </c>
      <c r="K87" s="67">
        <f t="shared" si="5"/>
        <v>8.3682261451088188E-2</v>
      </c>
      <c r="L87" s="60" cm="1">
        <f t="array" ref="L87">INDEX('Subway Rank'!$L$2:$L$425,_xlfn.XMATCH($A87,'Subway Rank'!$C$2:$C$425),0)</f>
        <v>110</v>
      </c>
      <c r="M87" s="7"/>
      <c r="N87" s="7"/>
    </row>
    <row r="88" spans="1:14" x14ac:dyDescent="0.2">
      <c r="A88" s="59" t="s">
        <v>148</v>
      </c>
      <c r="B88" s="35" t="str">
        <f>IFERROR(INDEX(Closures!$A$2:$A$138,MATCH(A88,Closures!$E$2:$E$138,0)),"")</f>
        <v/>
      </c>
      <c r="C88" s="10" t="s">
        <v>6</v>
      </c>
      <c r="D88" s="11">
        <v>10210</v>
      </c>
      <c r="E88" s="34">
        <v>10208.8189</v>
      </c>
      <c r="F88" s="34">
        <v>3282.0001000000002</v>
      </c>
      <c r="G88" s="34">
        <v>4258.1858000000002</v>
      </c>
      <c r="H88" s="103">
        <v>6031.1772000000001</v>
      </c>
      <c r="I88" s="105" cm="1">
        <f t="array" ref="I88">INDEX('Subway Rank'!$G$2:$G$425,_xlfn.XMATCH($A88,'Subway Rank'!$C$2:$C$425),0)</f>
        <v>7104</v>
      </c>
      <c r="J88" s="92">
        <f t="shared" si="4"/>
        <v>1072.8227999999999</v>
      </c>
      <c r="K88" s="67">
        <f t="shared" si="5"/>
        <v>0.17787950252895901</v>
      </c>
      <c r="L88" s="60" cm="1">
        <f t="array" ref="L88">INDEX('Subway Rank'!$L$2:$L$425,_xlfn.XMATCH($A88,'Subway Rank'!$C$2:$C$425),0)</f>
        <v>146</v>
      </c>
      <c r="M88" s="7"/>
      <c r="N88" s="7"/>
    </row>
    <row r="89" spans="1:14" x14ac:dyDescent="0.2">
      <c r="A89" s="59" t="s">
        <v>149</v>
      </c>
      <c r="B89" s="35" t="str">
        <f>IFERROR(INDEX(Closures!$A$2:$A$138,MATCH(A89,Closures!$E$2:$E$138,0)),"")</f>
        <v/>
      </c>
      <c r="C89" s="10" t="s">
        <v>6</v>
      </c>
      <c r="D89" s="11">
        <v>11636</v>
      </c>
      <c r="E89" s="34">
        <v>11880.098400000001</v>
      </c>
      <c r="F89" s="34">
        <v>4223.7646999999997</v>
      </c>
      <c r="G89" s="34">
        <v>5423.4544999999998</v>
      </c>
      <c r="H89" s="103">
        <v>7588.7717000000002</v>
      </c>
      <c r="I89" s="105" cm="1">
        <f t="array" ref="I89">INDEX('Subway Rank'!$G$2:$G$425,_xlfn.XMATCH($A89,'Subway Rank'!$C$2:$C$425),0)</f>
        <v>8510</v>
      </c>
      <c r="J89" s="92">
        <f t="shared" si="4"/>
        <v>921.22829999999976</v>
      </c>
      <c r="K89" s="67">
        <f t="shared" si="5"/>
        <v>0.12139359785984861</v>
      </c>
      <c r="L89" s="60" cm="1">
        <f t="array" ref="L89">INDEX('Subway Rank'!$L$2:$L$425,_xlfn.XMATCH($A89,'Subway Rank'!$C$2:$C$425),0)</f>
        <v>123</v>
      </c>
      <c r="M89" s="7"/>
      <c r="N89" s="7"/>
    </row>
    <row r="90" spans="1:14" x14ac:dyDescent="0.2">
      <c r="A90" s="59" t="s">
        <v>150</v>
      </c>
      <c r="B90" s="35" t="str">
        <f>IFERROR(INDEX(Closures!$A$2:$A$138,MATCH(A90,Closures!$E$2:$E$138,0)),"")</f>
        <v/>
      </c>
      <c r="C90" s="10" t="s">
        <v>6</v>
      </c>
      <c r="D90" s="11">
        <v>5607</v>
      </c>
      <c r="E90" s="34">
        <v>5499.3543</v>
      </c>
      <c r="F90" s="34">
        <v>2280.0940000000001</v>
      </c>
      <c r="G90" s="34">
        <v>2499.5612999999998</v>
      </c>
      <c r="H90" s="103">
        <v>3203.4645999999998</v>
      </c>
      <c r="I90" s="105" cm="1">
        <f t="array" ref="I90">INDEX('Subway Rank'!$G$2:$G$425,_xlfn.XMATCH($A90,'Subway Rank'!$C$2:$C$425),0)</f>
        <v>3396</v>
      </c>
      <c r="J90" s="92">
        <f t="shared" si="4"/>
        <v>192.53540000000021</v>
      </c>
      <c r="K90" s="67">
        <f t="shared" si="5"/>
        <v>6.0102240555428711E-2</v>
      </c>
      <c r="L90" s="60" cm="1">
        <f t="array" ref="L90">INDEX('Subway Rank'!$L$2:$L$425,_xlfn.XMATCH($A90,'Subway Rank'!$C$2:$C$425),0)</f>
        <v>286</v>
      </c>
      <c r="M90" s="7"/>
      <c r="N90" s="7"/>
    </row>
    <row r="91" spans="1:14" x14ac:dyDescent="0.2">
      <c r="A91" s="59" t="s">
        <v>151</v>
      </c>
      <c r="B91" s="35" t="str">
        <f>IFERROR(INDEX(Closures!$A$2:$A$138,MATCH(A91,Closures!$E$2:$E$138,0)),"")</f>
        <v/>
      </c>
      <c r="C91" s="10" t="s">
        <v>6</v>
      </c>
      <c r="D91" s="11">
        <v>5612</v>
      </c>
      <c r="E91" s="34">
        <v>5594.8739999999998</v>
      </c>
      <c r="F91" s="34">
        <v>2264.6390000000001</v>
      </c>
      <c r="G91" s="34">
        <v>2671.0672</v>
      </c>
      <c r="H91" s="103">
        <v>3399.3346000000001</v>
      </c>
      <c r="I91" s="105" cm="1">
        <f t="array" ref="I91">INDEX('Subway Rank'!$G$2:$G$425,_xlfn.XMATCH($A91,'Subway Rank'!$C$2:$C$425),0)</f>
        <v>3849</v>
      </c>
      <c r="J91" s="92">
        <f t="shared" si="4"/>
        <v>449.66539999999986</v>
      </c>
      <c r="K91" s="67">
        <f t="shared" si="5"/>
        <v>0.13228041746758318</v>
      </c>
      <c r="L91" s="60" cm="1">
        <f t="array" ref="L91">INDEX('Subway Rank'!$L$2:$L$425,_xlfn.XMATCH($A91,'Subway Rank'!$C$2:$C$425),0)</f>
        <v>258</v>
      </c>
      <c r="M91" s="7"/>
      <c r="N91" s="7"/>
    </row>
    <row r="92" spans="1:14" x14ac:dyDescent="0.2">
      <c r="A92" s="59" t="s">
        <v>152</v>
      </c>
      <c r="B92" s="35" t="str">
        <f>IFERROR(INDEX(Closures!$A$2:$A$138,MATCH(A92,Closures!$E$2:$E$138,0)),"")</f>
        <v/>
      </c>
      <c r="C92" s="10" t="s">
        <v>6</v>
      </c>
      <c r="D92" s="11">
        <v>6177</v>
      </c>
      <c r="E92" s="34">
        <v>6224.8779000000004</v>
      </c>
      <c r="F92" s="34">
        <v>2604.9686999999999</v>
      </c>
      <c r="G92" s="34">
        <v>3094.5731000000001</v>
      </c>
      <c r="H92" s="103">
        <v>4064.9605999999999</v>
      </c>
      <c r="I92" s="105" cm="1">
        <f t="array" ref="I92">INDEX('Subway Rank'!$G$2:$G$425,_xlfn.XMATCH($A92,'Subway Rank'!$C$2:$C$425),0)</f>
        <v>4252</v>
      </c>
      <c r="J92" s="92">
        <f t="shared" si="4"/>
        <v>187.03940000000011</v>
      </c>
      <c r="K92" s="67">
        <f t="shared" si="5"/>
        <v>4.6012598498494699E-2</v>
      </c>
      <c r="L92" s="60" cm="1">
        <f t="array" ref="L92">INDEX('Subway Rank'!$L$2:$L$425,_xlfn.XMATCH($A92,'Subway Rank'!$C$2:$C$425),0)</f>
        <v>235</v>
      </c>
      <c r="M92" s="7"/>
      <c r="N92" s="7"/>
    </row>
    <row r="93" spans="1:14" x14ac:dyDescent="0.2">
      <c r="A93" s="59" t="s">
        <v>153</v>
      </c>
      <c r="B93" s="35" t="str">
        <f>IFERROR(INDEX(Closures!$A$2:$A$138,MATCH(A93,Closures!$E$2:$E$138,0)),"")</f>
        <v/>
      </c>
      <c r="C93" s="10" t="s">
        <v>6</v>
      </c>
      <c r="D93" s="11">
        <v>11474</v>
      </c>
      <c r="E93" s="34">
        <v>11607.775600000001</v>
      </c>
      <c r="F93" s="34">
        <v>4295.8941000000004</v>
      </c>
      <c r="G93" s="34">
        <v>5346.2884999999997</v>
      </c>
      <c r="H93" s="103">
        <v>7161.5118000000002</v>
      </c>
      <c r="I93" s="105" cm="1">
        <f t="array" ref="I93">INDEX('Subway Rank'!$G$2:$G$425,_xlfn.XMATCH($A93,'Subway Rank'!$C$2:$C$425),0)</f>
        <v>7895</v>
      </c>
      <c r="J93" s="92">
        <f t="shared" si="4"/>
        <v>733.48819999999978</v>
      </c>
      <c r="K93" s="67">
        <f t="shared" si="5"/>
        <v>0.10242086035521156</v>
      </c>
      <c r="L93" s="60" cm="1">
        <f t="array" ref="L93">INDEX('Subway Rank'!$L$2:$L$425,_xlfn.XMATCH($A93,'Subway Rank'!$C$2:$C$425),0)</f>
        <v>139</v>
      </c>
      <c r="M93" s="7"/>
      <c r="N93" s="7"/>
    </row>
    <row r="94" spans="1:14" x14ac:dyDescent="0.2">
      <c r="A94" s="59" t="s">
        <v>553</v>
      </c>
      <c r="B94" s="35">
        <f>IFERROR(INDEX(Closures!$A$2:$A$138,MATCH(A94,Closures!$E$2:$E$138,0)),"")</f>
        <v>11</v>
      </c>
      <c r="C94" s="10" t="s">
        <v>6</v>
      </c>
      <c r="D94" s="11">
        <v>1928</v>
      </c>
      <c r="E94" s="34">
        <v>2224.3150000000001</v>
      </c>
      <c r="F94" s="34">
        <v>1094.7843</v>
      </c>
      <c r="G94" s="34">
        <v>1323.8853999999999</v>
      </c>
      <c r="H94" s="103">
        <v>1662.374</v>
      </c>
      <c r="I94" s="105" cm="1">
        <f t="array" ref="I94">INDEX('Subway Rank'!$G$2:$G$425,_xlfn.XMATCH($A94,'Subway Rank'!$C$2:$C$425),0)</f>
        <v>1728</v>
      </c>
      <c r="J94" s="92">
        <f t="shared" si="4"/>
        <v>65.625999999999976</v>
      </c>
      <c r="K94" s="67">
        <f t="shared" si="5"/>
        <v>3.9477277676383281E-2</v>
      </c>
      <c r="L94" s="60" cm="1">
        <f t="array" ref="L94">INDEX('Subway Rank'!$L$2:$L$425,_xlfn.XMATCH($A94,'Subway Rank'!$C$2:$C$425),0)</f>
        <v>379</v>
      </c>
      <c r="M94" s="7"/>
      <c r="N94" s="7"/>
    </row>
    <row r="95" spans="1:14" x14ac:dyDescent="0.2">
      <c r="A95" s="59" t="s">
        <v>552</v>
      </c>
      <c r="B95" s="35" t="str">
        <f>IFERROR(INDEX(Closures!$A$2:$A$138,MATCH(A95,Closures!$E$2:$E$138,0)),"")</f>
        <v/>
      </c>
      <c r="C95" s="10" t="s">
        <v>6</v>
      </c>
      <c r="D95" s="11">
        <v>11338</v>
      </c>
      <c r="E95" s="34">
        <v>11233.063</v>
      </c>
      <c r="F95" s="34">
        <v>4890.2393000000002</v>
      </c>
      <c r="G95" s="34">
        <v>5941.9723000000004</v>
      </c>
      <c r="H95" s="103">
        <v>7543.7125999999998</v>
      </c>
      <c r="I95" s="105" cm="1">
        <f t="array" ref="I95">INDEX('Subway Rank'!$G$2:$G$425,_xlfn.XMATCH($A95,'Subway Rank'!$C$2:$C$425),0)</f>
        <v>8488</v>
      </c>
      <c r="J95" s="92">
        <f t="shared" si="4"/>
        <v>944.28740000000016</v>
      </c>
      <c r="K95" s="67">
        <f t="shared" si="5"/>
        <v>0.12517542091940251</v>
      </c>
      <c r="L95" s="60" cm="1">
        <f t="array" ref="L95">INDEX('Subway Rank'!$L$2:$L$425,_xlfn.XMATCH($A95,'Subway Rank'!$C$2:$C$425),0)</f>
        <v>124</v>
      </c>
      <c r="M95" s="7"/>
      <c r="N95" s="7"/>
    </row>
    <row r="96" spans="1:14" s="4" customFormat="1" x14ac:dyDescent="0.2">
      <c r="A96" s="59" t="s">
        <v>154</v>
      </c>
      <c r="B96" s="35" t="str">
        <f>IFERROR(INDEX(Closures!$A$2:$A$138,MATCH(A96,Closures!$E$2:$E$138,0)),"")</f>
        <v/>
      </c>
      <c r="C96" s="10" t="s">
        <v>6</v>
      </c>
      <c r="D96" s="11">
        <v>5344</v>
      </c>
      <c r="E96" s="34">
        <v>5406.4646000000002</v>
      </c>
      <c r="F96" s="34">
        <v>2522.2862</v>
      </c>
      <c r="G96" s="34">
        <v>2915.5295999999998</v>
      </c>
      <c r="H96" s="103">
        <v>3760.3346000000001</v>
      </c>
      <c r="I96" s="105" cm="1">
        <f t="array" ref="I96">INDEX('Subway Rank'!$G$2:$G$425,_xlfn.XMATCH($A96,'Subway Rank'!$C$2:$C$425),0)</f>
        <v>3993</v>
      </c>
      <c r="J96" s="92">
        <f t="shared" si="4"/>
        <v>232.66539999999986</v>
      </c>
      <c r="K96" s="67">
        <f t="shared" si="5"/>
        <v>6.1873589653431336E-2</v>
      </c>
      <c r="L96" s="60" cm="1">
        <f t="array" ref="L96">INDEX('Subway Rank'!$L$2:$L$425,_xlfn.XMATCH($A96,'Subway Rank'!$C$2:$C$425),0)</f>
        <v>248</v>
      </c>
      <c r="M96" s="7"/>
      <c r="N96" s="7"/>
    </row>
    <row r="97" spans="1:14" x14ac:dyDescent="0.2">
      <c r="A97" s="59" t="s">
        <v>155</v>
      </c>
      <c r="B97" s="35" t="str">
        <f>IFERROR(INDEX(Closures!$A$2:$A$138,MATCH(A97,Closures!$E$2:$E$138,0)),"")</f>
        <v/>
      </c>
      <c r="C97" s="10" t="s">
        <v>6</v>
      </c>
      <c r="D97" s="11">
        <v>2147</v>
      </c>
      <c r="E97" s="34">
        <v>2088.6889999999999</v>
      </c>
      <c r="F97" s="34">
        <v>1068.2353000000001</v>
      </c>
      <c r="G97" s="34">
        <v>1187.4348</v>
      </c>
      <c r="H97" s="103">
        <v>1188.1180999999999</v>
      </c>
      <c r="I97" s="105" cm="1">
        <f t="array" ref="I97">INDEX('Subway Rank'!$G$2:$G$425,_xlfn.XMATCH($A97,'Subway Rank'!$C$2:$C$425),0)</f>
        <v>1205</v>
      </c>
      <c r="J97" s="92">
        <f t="shared" si="4"/>
        <v>16.881900000000087</v>
      </c>
      <c r="K97" s="67">
        <f t="shared" si="5"/>
        <v>1.4208941013523898E-2</v>
      </c>
      <c r="L97" s="60" cm="1">
        <f t="array" ref="L97">INDEX('Subway Rank'!$L$2:$L$425,_xlfn.XMATCH($A97,'Subway Rank'!$C$2:$C$425),0)</f>
        <v>406</v>
      </c>
      <c r="M97" s="7"/>
      <c r="N97" s="7"/>
    </row>
    <row r="98" spans="1:14" x14ac:dyDescent="0.2">
      <c r="A98" s="59" t="s">
        <v>156</v>
      </c>
      <c r="B98" s="35" t="str">
        <f>IFERROR(INDEX(Closures!$A$2:$A$138,MATCH(A98,Closures!$E$2:$E$138,0)),"")</f>
        <v/>
      </c>
      <c r="C98" s="10" t="s">
        <v>6</v>
      </c>
      <c r="D98" s="11">
        <v>1842</v>
      </c>
      <c r="E98" s="34">
        <v>1592.8386</v>
      </c>
      <c r="F98" s="34">
        <v>771.96090000000004</v>
      </c>
      <c r="G98" s="34">
        <v>928.6798</v>
      </c>
      <c r="H98" s="103">
        <v>1107.1416999999999</v>
      </c>
      <c r="I98" s="105" cm="1">
        <f t="array" ref="I98">INDEX('Subway Rank'!$G$2:$G$425,_xlfn.XMATCH($A98,'Subway Rank'!$C$2:$C$425),0)</f>
        <v>1152</v>
      </c>
      <c r="J98" s="92">
        <f t="shared" si="4"/>
        <v>44.858300000000099</v>
      </c>
      <c r="K98" s="67">
        <f t="shared" si="5"/>
        <v>4.0517216540574802E-2</v>
      </c>
      <c r="L98" s="60" cm="1">
        <f t="array" ref="L98">INDEX('Subway Rank'!$L$2:$L$425,_xlfn.XMATCH($A98,'Subway Rank'!$C$2:$C$425),0)</f>
        <v>409</v>
      </c>
      <c r="M98" s="7"/>
      <c r="N98" s="7"/>
    </row>
    <row r="99" spans="1:14" x14ac:dyDescent="0.2">
      <c r="A99" s="59" t="s">
        <v>43</v>
      </c>
      <c r="B99" s="35" t="str">
        <f>IFERROR(INDEX(Closures!$A$2:$A$138,MATCH(A99,Closures!$E$2:$E$138,0)),"")</f>
        <v/>
      </c>
      <c r="C99" s="10" t="s">
        <v>6</v>
      </c>
      <c r="D99" s="11">
        <v>43211</v>
      </c>
      <c r="E99" s="34">
        <v>43498.326800000003</v>
      </c>
      <c r="F99" s="34">
        <v>16598.866699999999</v>
      </c>
      <c r="G99" s="34">
        <v>19373.565200000001</v>
      </c>
      <c r="H99" s="103">
        <v>26179.173200000001</v>
      </c>
      <c r="I99" s="105" cm="1">
        <f t="array" ref="I99">INDEX('Subway Rank'!$G$2:$G$425,_xlfn.XMATCH($A99,'Subway Rank'!$C$2:$C$425),0)</f>
        <v>29183</v>
      </c>
      <c r="J99" s="92">
        <f t="shared" si="4"/>
        <v>3003.8267999999989</v>
      </c>
      <c r="K99" s="67">
        <f t="shared" si="5"/>
        <v>0.11474108739232447</v>
      </c>
      <c r="L99" s="60" cm="1">
        <f t="array" ref="L99">INDEX('Subway Rank'!$L$2:$L$425,_xlfn.XMATCH($A99,'Subway Rank'!$C$2:$C$425),0)</f>
        <v>19</v>
      </c>
      <c r="M99" s="7"/>
      <c r="N99" s="7"/>
    </row>
    <row r="100" spans="1:14" x14ac:dyDescent="0.2">
      <c r="A100" s="59" t="s">
        <v>157</v>
      </c>
      <c r="B100" s="35" t="str">
        <f>IFERROR(INDEX(Closures!$A$2:$A$138,MATCH(A100,Closures!$E$2:$E$138,0)),"")</f>
        <v/>
      </c>
      <c r="C100" s="10" t="s">
        <v>6</v>
      </c>
      <c r="D100" s="11">
        <v>3418</v>
      </c>
      <c r="E100" s="34">
        <v>3353.8110000000001</v>
      </c>
      <c r="F100" s="34">
        <v>1281.8273999999999</v>
      </c>
      <c r="G100" s="34">
        <v>1325.3162</v>
      </c>
      <c r="H100" s="103">
        <v>1997.3307</v>
      </c>
      <c r="I100" s="105" cm="1">
        <f t="array" ref="I100">INDEX('Subway Rank'!$G$2:$G$425,_xlfn.XMATCH($A100,'Subway Rank'!$C$2:$C$425),0)</f>
        <v>2141</v>
      </c>
      <c r="J100" s="92">
        <f t="shared" si="4"/>
        <v>143.66930000000002</v>
      </c>
      <c r="K100" s="67">
        <f t="shared" si="5"/>
        <v>7.1930652245018822E-2</v>
      </c>
      <c r="L100" s="60" cm="1">
        <f t="array" ref="L100">INDEX('Subway Rank'!$L$2:$L$425,_xlfn.XMATCH($A100,'Subway Rank'!$C$2:$C$425),0)</f>
        <v>354</v>
      </c>
      <c r="M100" s="7"/>
      <c r="N100" s="7"/>
    </row>
    <row r="101" spans="1:14" x14ac:dyDescent="0.2">
      <c r="A101" s="59" t="s">
        <v>158</v>
      </c>
      <c r="B101" s="35">
        <f>IFERROR(INDEX(Closures!$A$2:$A$138,MATCH(A101,Closures!$E$2:$E$138,0)),"")</f>
        <v>12</v>
      </c>
      <c r="C101" s="10" t="s">
        <v>6</v>
      </c>
      <c r="D101" s="11">
        <v>1096</v>
      </c>
      <c r="E101" s="34">
        <v>1987.748</v>
      </c>
      <c r="F101" s="34">
        <v>922.37649999999996</v>
      </c>
      <c r="G101" s="34">
        <v>1049.6166000000001</v>
      </c>
      <c r="H101" s="103">
        <v>1284.5590999999999</v>
      </c>
      <c r="I101" s="105" cm="1">
        <f t="array" ref="I101">INDEX('Subway Rank'!$G$2:$G$425,_xlfn.XMATCH($A101,'Subway Rank'!$C$2:$C$425),0)</f>
        <v>1359</v>
      </c>
      <c r="J101" s="92">
        <f t="shared" si="4"/>
        <v>74.440900000000056</v>
      </c>
      <c r="K101" s="67">
        <f t="shared" si="5"/>
        <v>5.7950545054719596E-2</v>
      </c>
      <c r="L101" s="60" cm="1">
        <f t="array" ref="L101">INDEX('Subway Rank'!$L$2:$L$425,_xlfn.XMATCH($A101,'Subway Rank'!$C$2:$C$425),0)</f>
        <v>402</v>
      </c>
      <c r="M101" s="7"/>
      <c r="N101" s="7"/>
    </row>
    <row r="102" spans="1:14" s="4" customFormat="1" x14ac:dyDescent="0.2">
      <c r="A102" s="59" t="s">
        <v>159</v>
      </c>
      <c r="B102" s="35" t="str">
        <f>IFERROR(INDEX(Closures!$A$2:$A$138,MATCH(A102,Closures!$E$2:$E$138,0)),"")</f>
        <v/>
      </c>
      <c r="C102" s="10" t="s">
        <v>6</v>
      </c>
      <c r="D102" s="11">
        <v>6058</v>
      </c>
      <c r="E102" s="34">
        <v>5826.1495999999997</v>
      </c>
      <c r="F102" s="34">
        <v>2565.2314000000001</v>
      </c>
      <c r="G102" s="34">
        <v>3063.1107000000002</v>
      </c>
      <c r="H102" s="103">
        <v>3617.8975999999998</v>
      </c>
      <c r="I102" s="105" cm="1">
        <f t="array" ref="I102">INDEX('Subway Rank'!$G$2:$G$425,_xlfn.XMATCH($A102,'Subway Rank'!$C$2:$C$425),0)</f>
        <v>3809</v>
      </c>
      <c r="J102" s="92">
        <f t="shared" si="4"/>
        <v>191.10240000000022</v>
      </c>
      <c r="K102" s="67">
        <f t="shared" si="5"/>
        <v>5.2821395497760971E-2</v>
      </c>
      <c r="L102" s="60" cm="1">
        <f t="array" ref="L102">INDEX('Subway Rank'!$L$2:$L$425,_xlfn.XMATCH($A102,'Subway Rank'!$C$2:$C$425),0)</f>
        <v>265</v>
      </c>
      <c r="M102" s="7"/>
      <c r="N102" s="7"/>
    </row>
    <row r="103" spans="1:14" s="4" customFormat="1" x14ac:dyDescent="0.2">
      <c r="A103" s="59" t="s">
        <v>160</v>
      </c>
      <c r="B103" s="35" t="str">
        <f>IFERROR(INDEX(Closures!$A$2:$A$138,MATCH(A103,Closures!$E$2:$E$138,0)),"")</f>
        <v/>
      </c>
      <c r="C103" s="10" t="s">
        <v>6</v>
      </c>
      <c r="D103" s="11">
        <v>6001</v>
      </c>
      <c r="E103" s="34">
        <v>5678.1180999999997</v>
      </c>
      <c r="F103" s="34">
        <v>2502.5293999999999</v>
      </c>
      <c r="G103" s="34">
        <v>3084.585</v>
      </c>
      <c r="H103" s="103">
        <v>3734.0787</v>
      </c>
      <c r="I103" s="105" cm="1">
        <f t="array" ref="I103">INDEX('Subway Rank'!$G$2:$G$425,_xlfn.XMATCH($A103,'Subway Rank'!$C$2:$C$425),0)</f>
        <v>3987</v>
      </c>
      <c r="J103" s="92">
        <f t="shared" si="4"/>
        <v>252.92129999999997</v>
      </c>
      <c r="K103" s="67">
        <f t="shared" si="5"/>
        <v>6.7733253720656708E-2</v>
      </c>
      <c r="L103" s="60" cm="1">
        <f t="array" ref="L103">INDEX('Subway Rank'!$L$2:$L$425,_xlfn.XMATCH($A103,'Subway Rank'!$C$2:$C$425),0)</f>
        <v>249</v>
      </c>
      <c r="M103" s="7"/>
      <c r="N103" s="7"/>
    </row>
    <row r="104" spans="1:14" x14ac:dyDescent="0.2">
      <c r="A104" s="59" t="s">
        <v>161</v>
      </c>
      <c r="B104" s="35">
        <f>IFERROR(INDEX(Closures!$A$2:$A$138,MATCH(A104,Closures!$E$2:$E$138,0)),"")</f>
        <v>13</v>
      </c>
      <c r="C104" s="10" t="s">
        <v>6</v>
      </c>
      <c r="D104" s="11">
        <v>2087</v>
      </c>
      <c r="E104" s="34">
        <v>2961.3386</v>
      </c>
      <c r="F104" s="34">
        <v>1388.6351</v>
      </c>
      <c r="G104" s="34">
        <v>1527.9485999999999</v>
      </c>
      <c r="H104" s="103">
        <v>1891.2165</v>
      </c>
      <c r="I104" s="105" cm="1">
        <f t="array" ref="I104">INDEX('Subway Rank'!$G$2:$G$425,_xlfn.XMATCH($A104,'Subway Rank'!$C$2:$C$425),0)</f>
        <v>2120</v>
      </c>
      <c r="J104" s="92">
        <f t="shared" si="4"/>
        <v>228.7835</v>
      </c>
      <c r="K104" s="67">
        <f t="shared" si="5"/>
        <v>0.12097160742834044</v>
      </c>
      <c r="L104" s="60" cm="1">
        <f t="array" ref="L104">INDEX('Subway Rank'!$L$2:$L$425,_xlfn.XMATCH($A104,'Subway Rank'!$C$2:$C$425),0)</f>
        <v>355</v>
      </c>
      <c r="M104" s="7"/>
      <c r="N104" s="7"/>
    </row>
    <row r="105" spans="1:14" x14ac:dyDescent="0.2">
      <c r="A105" s="59" t="s">
        <v>162</v>
      </c>
      <c r="B105" s="35">
        <f>IFERROR(INDEX(Closures!$A$2:$A$138,MATCH(A105,Closures!$E$2:$E$138,0)),"")</f>
        <v>14</v>
      </c>
      <c r="C105" s="10" t="s">
        <v>6</v>
      </c>
      <c r="D105" s="11">
        <v>1710</v>
      </c>
      <c r="E105" s="34">
        <v>2462.8386</v>
      </c>
      <c r="F105" s="34">
        <v>1164.7374</v>
      </c>
      <c r="G105" s="34">
        <v>1315.7352000000001</v>
      </c>
      <c r="H105" s="103">
        <v>1671.0512000000001</v>
      </c>
      <c r="I105" s="105" cm="1">
        <f t="array" ref="I105">INDEX('Subway Rank'!$G$2:$G$425,_xlfn.XMATCH($A105,'Subway Rank'!$C$2:$C$425),0)</f>
        <v>1888</v>
      </c>
      <c r="J105" s="92">
        <f t="shared" si="4"/>
        <v>216.94879999999989</v>
      </c>
      <c r="K105" s="67">
        <f t="shared" si="5"/>
        <v>0.12982773956896107</v>
      </c>
      <c r="L105" s="60" cm="1">
        <f t="array" ref="L105">INDEX('Subway Rank'!$L$2:$L$425,_xlfn.XMATCH($A105,'Subway Rank'!$C$2:$C$425),0)</f>
        <v>370</v>
      </c>
      <c r="M105" s="7"/>
      <c r="N105" s="7"/>
    </row>
    <row r="106" spans="1:14" s="4" customFormat="1" x14ac:dyDescent="0.2">
      <c r="A106" s="59" t="s">
        <v>163</v>
      </c>
      <c r="B106" s="35">
        <f>IFERROR(INDEX(Closures!$A$2:$A$138,MATCH(A106,Closures!$E$2:$E$138,0)),"")</f>
        <v>15</v>
      </c>
      <c r="C106" s="10" t="s">
        <v>6</v>
      </c>
      <c r="D106" s="11">
        <v>1042</v>
      </c>
      <c r="E106" s="34">
        <v>1838.4133999999999</v>
      </c>
      <c r="F106" s="34">
        <v>863.09410000000003</v>
      </c>
      <c r="G106" s="34">
        <v>986.94860000000006</v>
      </c>
      <c r="H106" s="103">
        <v>1173.1693</v>
      </c>
      <c r="I106" s="105" cm="1">
        <f t="array" ref="I106">INDEX('Subway Rank'!$G$2:$G$425,_xlfn.XMATCH($A106,'Subway Rank'!$C$2:$C$425),0)</f>
        <v>1385</v>
      </c>
      <c r="J106" s="92">
        <f t="shared" si="4"/>
        <v>211.83069999999998</v>
      </c>
      <c r="K106" s="67">
        <f t="shared" si="5"/>
        <v>0.18056277128970216</v>
      </c>
      <c r="L106" s="60" cm="1">
        <f t="array" ref="L106">INDEX('Subway Rank'!$L$2:$L$425,_xlfn.XMATCH($A106,'Subway Rank'!$C$2:$C$425),0)</f>
        <v>401</v>
      </c>
      <c r="M106" s="7"/>
      <c r="N106" s="7"/>
    </row>
    <row r="107" spans="1:14" x14ac:dyDescent="0.2">
      <c r="A107" s="59" t="s">
        <v>164</v>
      </c>
      <c r="B107" s="35">
        <f>IFERROR(INDEX(Closures!$A$2:$A$138,MATCH(A107,Closures!$E$2:$E$138,0)),"")</f>
        <v>16</v>
      </c>
      <c r="C107" s="10" t="s">
        <v>6</v>
      </c>
      <c r="D107" s="11">
        <v>2627</v>
      </c>
      <c r="E107" s="34">
        <v>3156.4173000000001</v>
      </c>
      <c r="F107" s="34">
        <v>1529.6549</v>
      </c>
      <c r="G107" s="34">
        <v>2005.3004000000001</v>
      </c>
      <c r="H107" s="103">
        <v>2467.2716999999998</v>
      </c>
      <c r="I107" s="105" cm="1">
        <f t="array" ref="I107">INDEX('Subway Rank'!$G$2:$G$425,_xlfn.XMATCH($A107,'Subway Rank'!$C$2:$C$425),0)</f>
        <v>2725</v>
      </c>
      <c r="J107" s="92">
        <f t="shared" si="4"/>
        <v>257.72830000000022</v>
      </c>
      <c r="K107" s="67">
        <f t="shared" si="5"/>
        <v>0.10445882389037262</v>
      </c>
      <c r="L107" s="60" cm="1">
        <f t="array" ref="L107">INDEX('Subway Rank'!$L$2:$L$425,_xlfn.XMATCH($A107,'Subway Rank'!$C$2:$C$425),0)</f>
        <v>325</v>
      </c>
      <c r="M107" s="7"/>
      <c r="N107" s="7"/>
    </row>
    <row r="108" spans="1:14" x14ac:dyDescent="0.2">
      <c r="A108" s="59" t="s">
        <v>165</v>
      </c>
      <c r="B108" s="35" t="str">
        <f>IFERROR(INDEX(Closures!$A$2:$A$138,MATCH(A108,Closures!$E$2:$E$138,0)),"")</f>
        <v/>
      </c>
      <c r="C108" s="10" t="s">
        <v>6</v>
      </c>
      <c r="D108" s="11">
        <v>7323</v>
      </c>
      <c r="E108" s="34">
        <v>7261.5865999999996</v>
      </c>
      <c r="F108" s="34">
        <v>3076.6235999999999</v>
      </c>
      <c r="G108" s="34">
        <v>3697.8220999999999</v>
      </c>
      <c r="H108" s="103">
        <v>4525.4291000000003</v>
      </c>
      <c r="I108" s="105" cm="1">
        <f t="array" ref="I108">INDEX('Subway Rank'!$G$2:$G$425,_xlfn.XMATCH($A108,'Subway Rank'!$C$2:$C$425),0)</f>
        <v>5055</v>
      </c>
      <c r="J108" s="92">
        <f t="shared" si="4"/>
        <v>529.57089999999971</v>
      </c>
      <c r="K108" s="67">
        <f t="shared" si="5"/>
        <v>0.11702114612733623</v>
      </c>
      <c r="L108" s="60" cm="1">
        <f t="array" ref="L108">INDEX('Subway Rank'!$L$2:$L$425,_xlfn.XMATCH($A108,'Subway Rank'!$C$2:$C$425),0)</f>
        <v>198</v>
      </c>
      <c r="M108" s="7"/>
      <c r="N108" s="7"/>
    </row>
    <row r="109" spans="1:14" x14ac:dyDescent="0.2">
      <c r="A109" s="59" t="s">
        <v>51</v>
      </c>
      <c r="B109" s="35" t="str">
        <f>IFERROR(INDEX(Closures!$A$2:$A$138,MATCH(A109,Closures!$E$2:$E$138,0)),"")</f>
        <v/>
      </c>
      <c r="C109" s="10" t="s">
        <v>6</v>
      </c>
      <c r="D109" s="11">
        <v>2662</v>
      </c>
      <c r="E109" s="34">
        <v>2529.7244000000001</v>
      </c>
      <c r="F109" s="34">
        <v>1173.4547</v>
      </c>
      <c r="G109" s="34">
        <v>1256.3439000000001</v>
      </c>
      <c r="H109" s="103">
        <v>1560.748</v>
      </c>
      <c r="I109" s="105" cm="1">
        <f t="array" ref="I109">INDEX('Subway Rank'!$G$2:$G$425,_xlfn.XMATCH($A109,'Subway Rank'!$C$2:$C$425),0)</f>
        <v>1744</v>
      </c>
      <c r="J109" s="92">
        <f t="shared" si="4"/>
        <v>183.25199999999995</v>
      </c>
      <c r="K109" s="67">
        <f t="shared" si="5"/>
        <v>0.11741293277325997</v>
      </c>
      <c r="L109" s="60" cm="1">
        <f t="array" ref="L109">INDEX('Subway Rank'!$L$2:$L$425,_xlfn.XMATCH($A109,'Subway Rank'!$C$2:$C$425),0)</f>
        <v>378</v>
      </c>
      <c r="M109" s="7"/>
      <c r="N109" s="7"/>
    </row>
    <row r="110" spans="1:14" x14ac:dyDescent="0.2">
      <c r="A110" s="59" t="s">
        <v>166</v>
      </c>
      <c r="B110" s="35" t="str">
        <f>IFERROR(INDEX(Closures!$A$2:$A$138,MATCH(A110,Closures!$E$2:$E$138,0)),"")</f>
        <v/>
      </c>
      <c r="C110" s="10" t="s">
        <v>6</v>
      </c>
      <c r="D110" s="11">
        <v>2674</v>
      </c>
      <c r="E110" s="34">
        <v>2662.4173000000001</v>
      </c>
      <c r="F110" s="34">
        <v>1116.7452000000001</v>
      </c>
      <c r="G110" s="34">
        <v>1384.3320000000001</v>
      </c>
      <c r="H110" s="103">
        <v>1830.1693</v>
      </c>
      <c r="I110" s="105" cm="1">
        <f t="array" ref="I110">INDEX('Subway Rank'!$G$2:$G$425,_xlfn.XMATCH($A110,'Subway Rank'!$C$2:$C$425),0)</f>
        <v>1865</v>
      </c>
      <c r="J110" s="92">
        <f t="shared" si="4"/>
        <v>34.830699999999979</v>
      </c>
      <c r="K110" s="67">
        <f t="shared" si="5"/>
        <v>1.903140873360731E-2</v>
      </c>
      <c r="L110" s="60" cm="1">
        <f t="array" ref="L110">INDEX('Subway Rank'!$L$2:$L$425,_xlfn.XMATCH($A110,'Subway Rank'!$C$2:$C$425),0)</f>
        <v>372</v>
      </c>
      <c r="M110" s="7"/>
      <c r="N110" s="7"/>
    </row>
    <row r="111" spans="1:14" x14ac:dyDescent="0.2">
      <c r="A111" s="59" t="s">
        <v>167</v>
      </c>
      <c r="B111" s="35" t="str">
        <f>IFERROR(INDEX(Closures!$A$2:$A$138,MATCH(A111,Closures!$E$2:$E$138,0)),"")</f>
        <v/>
      </c>
      <c r="C111" s="10" t="s">
        <v>6</v>
      </c>
      <c r="D111" s="11">
        <v>7719</v>
      </c>
      <c r="E111" s="34">
        <v>7723.3936999999996</v>
      </c>
      <c r="F111" s="34">
        <v>3419.0001000000002</v>
      </c>
      <c r="G111" s="34">
        <v>3794.8735000000001</v>
      </c>
      <c r="H111" s="103">
        <v>4941.5156999999999</v>
      </c>
      <c r="I111" s="105" cm="1">
        <f t="array" ref="I111">INDEX('Subway Rank'!$G$2:$G$425,_xlfn.XMATCH($A111,'Subway Rank'!$C$2:$C$425),0)</f>
        <v>5472</v>
      </c>
      <c r="J111" s="92">
        <f t="shared" si="4"/>
        <v>530.48430000000008</v>
      </c>
      <c r="K111" s="67">
        <f t="shared" si="5"/>
        <v>0.10735254772133984</v>
      </c>
      <c r="L111" s="60" cm="1">
        <f t="array" ref="L111">INDEX('Subway Rank'!$L$2:$L$425,_xlfn.XMATCH($A111,'Subway Rank'!$C$2:$C$425),0)</f>
        <v>183</v>
      </c>
      <c r="M111" s="7"/>
      <c r="N111" s="7"/>
    </row>
    <row r="112" spans="1:14" x14ac:dyDescent="0.2">
      <c r="A112" s="59" t="s">
        <v>168</v>
      </c>
      <c r="B112" s="35">
        <f>IFERROR(INDEX(Closures!$A$2:$A$138,MATCH(A112,Closures!$E$2:$E$138,0)),"")</f>
        <v>17</v>
      </c>
      <c r="C112" s="10" t="s">
        <v>6</v>
      </c>
      <c r="D112" s="11">
        <v>623</v>
      </c>
      <c r="E112" s="34">
        <v>1192.559</v>
      </c>
      <c r="F112" s="34">
        <v>575.78430000000003</v>
      </c>
      <c r="G112" s="34">
        <v>684.38340000000005</v>
      </c>
      <c r="H112" s="103">
        <v>869.2047</v>
      </c>
      <c r="I112" s="105" cm="1">
        <f t="array" ref="I112">INDEX('Subway Rank'!$G$2:$G$425,_xlfn.XMATCH($A112,'Subway Rank'!$C$2:$C$425),0)</f>
        <v>986</v>
      </c>
      <c r="J112" s="92">
        <f t="shared" si="4"/>
        <v>116.7953</v>
      </c>
      <c r="K112" s="67">
        <f t="shared" si="5"/>
        <v>0.13437030425629312</v>
      </c>
      <c r="L112" s="60" cm="1">
        <f t="array" ref="L112">INDEX('Subway Rank'!$L$2:$L$425,_xlfn.XMATCH($A112,'Subway Rank'!$C$2:$C$425),0)</f>
        <v>413</v>
      </c>
      <c r="M112" s="7"/>
      <c r="N112" s="7"/>
    </row>
    <row r="113" spans="1:14" x14ac:dyDescent="0.2">
      <c r="A113" s="59" t="s">
        <v>169</v>
      </c>
      <c r="B113" s="35" t="str">
        <f>IFERROR(INDEX(Closures!$A$2:$A$138,MATCH(A113,Closures!$E$2:$E$138,0)),"")</f>
        <v/>
      </c>
      <c r="C113" s="10" t="s">
        <v>6</v>
      </c>
      <c r="D113" s="11">
        <v>7261</v>
      </c>
      <c r="E113" s="34">
        <v>6564.7205000000004</v>
      </c>
      <c r="F113" s="34">
        <v>2880.7723999999998</v>
      </c>
      <c r="G113" s="34">
        <v>3644.3874000000001</v>
      </c>
      <c r="H113" s="103">
        <v>4634.0630000000001</v>
      </c>
      <c r="I113" s="105" cm="1">
        <f t="array" ref="I113">INDEX('Subway Rank'!$G$2:$G$425,_xlfn.XMATCH($A113,'Subway Rank'!$C$2:$C$425),0)</f>
        <v>4977</v>
      </c>
      <c r="J113" s="92">
        <f t="shared" si="4"/>
        <v>342.9369999999999</v>
      </c>
      <c r="K113" s="67">
        <f t="shared" si="5"/>
        <v>7.400352563182673E-2</v>
      </c>
      <c r="L113" s="60" cm="1">
        <f t="array" ref="L113">INDEX('Subway Rank'!$L$2:$L$425,_xlfn.XMATCH($A113,'Subway Rank'!$C$2:$C$425),0)</f>
        <v>205</v>
      </c>
      <c r="M113" s="7"/>
      <c r="N113" s="7"/>
    </row>
    <row r="114" spans="1:14" x14ac:dyDescent="0.2">
      <c r="A114" s="59" t="s">
        <v>170</v>
      </c>
      <c r="B114" s="35" t="str">
        <f>IFERROR(INDEX(Closures!$A$2:$A$138,MATCH(A114,Closures!$E$2:$E$138,0)),"")</f>
        <v/>
      </c>
      <c r="C114" s="10" t="s">
        <v>6</v>
      </c>
      <c r="D114" s="11">
        <v>7236</v>
      </c>
      <c r="E114" s="34">
        <v>7676.7362000000003</v>
      </c>
      <c r="F114" s="34">
        <v>3243.0155</v>
      </c>
      <c r="G114" s="34">
        <v>3918.1462000000001</v>
      </c>
      <c r="H114" s="103">
        <v>5002.8346000000001</v>
      </c>
      <c r="I114" s="105" cm="1">
        <f t="array" ref="I114">INDEX('Subway Rank'!$G$2:$G$425,_xlfn.XMATCH($A114,'Subway Rank'!$C$2:$C$425),0)</f>
        <v>5690</v>
      </c>
      <c r="J114" s="92">
        <f t="shared" si="4"/>
        <v>687.16539999999986</v>
      </c>
      <c r="K114" s="67">
        <f t="shared" si="5"/>
        <v>0.13735521058401567</v>
      </c>
      <c r="L114" s="60" cm="1">
        <f t="array" ref="L114">INDEX('Subway Rank'!$L$2:$L$425,_xlfn.XMATCH($A114,'Subway Rank'!$C$2:$C$425),0)</f>
        <v>178</v>
      </c>
      <c r="M114" s="7"/>
      <c r="N114" s="7"/>
    </row>
    <row r="115" spans="1:14" x14ac:dyDescent="0.2">
      <c r="A115" s="59" t="s">
        <v>171</v>
      </c>
      <c r="B115" s="35" t="str">
        <f>IFERROR(INDEX(Closures!$A$2:$A$138,MATCH(A115,Closures!$E$2:$E$138,0)),"")</f>
        <v/>
      </c>
      <c r="C115" s="10" t="s">
        <v>6</v>
      </c>
      <c r="D115" s="11">
        <v>5812</v>
      </c>
      <c r="E115" s="34">
        <v>5846.7637999999997</v>
      </c>
      <c r="F115" s="34">
        <v>2418.2040000000002</v>
      </c>
      <c r="G115" s="34">
        <v>2716.2055</v>
      </c>
      <c r="H115" s="103">
        <v>3421.4133999999999</v>
      </c>
      <c r="I115" s="105" cm="1">
        <f t="array" ref="I115">INDEX('Subway Rank'!$G$2:$G$425,_xlfn.XMATCH($A115,'Subway Rank'!$C$2:$C$425),0)</f>
        <v>3829</v>
      </c>
      <c r="J115" s="92">
        <f t="shared" si="4"/>
        <v>407.58660000000009</v>
      </c>
      <c r="K115" s="67">
        <f t="shared" si="5"/>
        <v>0.1191281357581636</v>
      </c>
      <c r="L115" s="60" cm="1">
        <f t="array" ref="L115">INDEX('Subway Rank'!$L$2:$L$425,_xlfn.XMATCH($A115,'Subway Rank'!$C$2:$C$425),0)</f>
        <v>263</v>
      </c>
      <c r="M115" s="7"/>
      <c r="N115" s="7"/>
    </row>
    <row r="116" spans="1:14" x14ac:dyDescent="0.2">
      <c r="A116" s="59" t="s">
        <v>172</v>
      </c>
      <c r="B116" s="35" t="str">
        <f>IFERROR(INDEX(Closures!$A$2:$A$138,MATCH(A116,Closures!$E$2:$E$138,0)),"")</f>
        <v/>
      </c>
      <c r="C116" s="10" t="s">
        <v>6</v>
      </c>
      <c r="D116" s="11">
        <v>26603</v>
      </c>
      <c r="E116" s="34">
        <v>25157.779500000001</v>
      </c>
      <c r="F116" s="34">
        <v>8679.3017999999993</v>
      </c>
      <c r="G116" s="34">
        <v>13542.766799999999</v>
      </c>
      <c r="H116" s="103">
        <v>20035.1181</v>
      </c>
      <c r="I116" s="105" cm="1">
        <f t="array" ref="I116">INDEX('Subway Rank'!$G$2:$G$425,_xlfn.XMATCH($A116,'Subway Rank'!$C$2:$C$425),0)</f>
        <v>23653</v>
      </c>
      <c r="J116" s="92">
        <f t="shared" si="4"/>
        <v>3617.8819000000003</v>
      </c>
      <c r="K116" s="67">
        <f t="shared" si="5"/>
        <v>0.18057701890961153</v>
      </c>
      <c r="L116" s="60" cm="1">
        <f t="array" ref="L116">INDEX('Subway Rank'!$L$2:$L$425,_xlfn.XMATCH($A116,'Subway Rank'!$C$2:$C$425),0)</f>
        <v>25</v>
      </c>
      <c r="M116" s="7"/>
      <c r="N116" s="7"/>
    </row>
    <row r="117" spans="1:14" x14ac:dyDescent="0.2">
      <c r="A117" s="59" t="s">
        <v>173</v>
      </c>
      <c r="B117" s="35" t="str">
        <f>IFERROR(INDEX(Closures!$A$2:$A$138,MATCH(A117,Closures!$E$2:$E$138,0)),"")</f>
        <v/>
      </c>
      <c r="C117" s="10" t="s">
        <v>6</v>
      </c>
      <c r="D117" s="11">
        <v>8821</v>
      </c>
      <c r="E117" s="34">
        <v>8865.6692999999996</v>
      </c>
      <c r="F117" s="34">
        <v>3288.5369999999998</v>
      </c>
      <c r="G117" s="34">
        <v>4223.6244999999999</v>
      </c>
      <c r="H117" s="103">
        <v>5535.8936999999996</v>
      </c>
      <c r="I117" s="105" cm="1">
        <f t="array" ref="I117">INDEX('Subway Rank'!$G$2:$G$425,_xlfn.XMATCH($A117,'Subway Rank'!$C$2:$C$425),0)</f>
        <v>6027</v>
      </c>
      <c r="J117" s="92">
        <f t="shared" si="4"/>
        <v>491.10630000000037</v>
      </c>
      <c r="K117" s="67">
        <f t="shared" si="5"/>
        <v>8.8713101553955134E-2</v>
      </c>
      <c r="L117" s="60" cm="1">
        <f t="array" ref="L117">INDEX('Subway Rank'!$L$2:$L$425,_xlfn.XMATCH($A117,'Subway Rank'!$C$2:$C$425),0)</f>
        <v>172</v>
      </c>
      <c r="M117" s="7"/>
      <c r="N117" s="7"/>
    </row>
    <row r="118" spans="1:14" x14ac:dyDescent="0.2">
      <c r="A118" s="59" t="s">
        <v>174</v>
      </c>
      <c r="B118" s="35" t="str">
        <f>IFERROR(INDEX(Closures!$A$2:$A$138,MATCH(A118,Closures!$E$2:$E$138,0)),"")</f>
        <v/>
      </c>
      <c r="C118" s="10" t="s">
        <v>6</v>
      </c>
      <c r="D118" s="11">
        <v>3653</v>
      </c>
      <c r="E118" s="34">
        <v>3857.0668999999998</v>
      </c>
      <c r="F118" s="34">
        <v>1326.0900999999999</v>
      </c>
      <c r="G118" s="34">
        <v>1621.2569000000001</v>
      </c>
      <c r="H118" s="103">
        <v>2415.6889999999999</v>
      </c>
      <c r="I118" s="105" cm="1">
        <f t="array" ref="I118">INDEX('Subway Rank'!$G$2:$G$425,_xlfn.XMATCH($A118,'Subway Rank'!$C$2:$C$425),0)</f>
        <v>3009</v>
      </c>
      <c r="J118" s="92">
        <f t="shared" si="4"/>
        <v>593.31100000000015</v>
      </c>
      <c r="K118" s="67">
        <f t="shared" si="5"/>
        <v>0.24560736088130558</v>
      </c>
      <c r="L118" s="60" cm="1">
        <f t="array" ref="L118">INDEX('Subway Rank'!$L$2:$L$425,_xlfn.XMATCH($A118,'Subway Rank'!$C$2:$C$425),0)</f>
        <v>308</v>
      </c>
      <c r="M118" s="7"/>
      <c r="N118" s="7"/>
    </row>
    <row r="119" spans="1:14" x14ac:dyDescent="0.2">
      <c r="A119" s="59" t="s">
        <v>175</v>
      </c>
      <c r="B119" s="35" t="str">
        <f>IFERROR(INDEX(Closures!$A$2:$A$138,MATCH(A119,Closures!$E$2:$E$138,0)),"")</f>
        <v/>
      </c>
      <c r="C119" s="10" t="s">
        <v>6</v>
      </c>
      <c r="D119" s="11">
        <v>11174</v>
      </c>
      <c r="E119" s="34">
        <v>11309.5</v>
      </c>
      <c r="F119" s="34">
        <v>3865.4506999999999</v>
      </c>
      <c r="G119" s="34">
        <v>5011.3755000000001</v>
      </c>
      <c r="H119" s="103">
        <v>7145.4961000000003</v>
      </c>
      <c r="I119" s="105" cm="1">
        <f t="array" ref="I119">INDEX('Subway Rank'!$G$2:$G$425,_xlfn.XMATCH($A119,'Subway Rank'!$C$2:$C$425),0)</f>
        <v>8349</v>
      </c>
      <c r="J119" s="92">
        <f t="shared" si="4"/>
        <v>1203.5038999999997</v>
      </c>
      <c r="K119" s="67">
        <f t="shared" si="5"/>
        <v>0.16842831948365344</v>
      </c>
      <c r="L119" s="60" cm="1">
        <f t="array" ref="L119">INDEX('Subway Rank'!$L$2:$L$425,_xlfn.XMATCH($A119,'Subway Rank'!$C$2:$C$425),0)</f>
        <v>129</v>
      </c>
      <c r="M119" s="7"/>
      <c r="N119" s="7"/>
    </row>
    <row r="120" spans="1:14" x14ac:dyDescent="0.2">
      <c r="A120" s="59" t="s">
        <v>176</v>
      </c>
      <c r="B120" s="35" t="str">
        <f>IFERROR(INDEX(Closures!$A$2:$A$138,MATCH(A120,Closures!$E$2:$E$138,0)),"")</f>
        <v/>
      </c>
      <c r="C120" s="10" t="s">
        <v>6</v>
      </c>
      <c r="D120" s="11">
        <v>3350</v>
      </c>
      <c r="E120" s="34">
        <v>3409.9528</v>
      </c>
      <c r="F120" s="34">
        <v>1434.8078</v>
      </c>
      <c r="G120" s="34">
        <v>1731.9684</v>
      </c>
      <c r="H120" s="103">
        <v>2335.5196999999998</v>
      </c>
      <c r="I120" s="105" cm="1">
        <f t="array" ref="I120">INDEX('Subway Rank'!$G$2:$G$425,_xlfn.XMATCH($A120,'Subway Rank'!$C$2:$C$425),0)</f>
        <v>2528</v>
      </c>
      <c r="J120" s="92">
        <f t="shared" si="4"/>
        <v>192.48030000000017</v>
      </c>
      <c r="K120" s="67">
        <f t="shared" si="5"/>
        <v>8.2414333734800088E-2</v>
      </c>
      <c r="L120" s="60" cm="1">
        <f t="array" ref="L120">INDEX('Subway Rank'!$L$2:$L$425,_xlfn.XMATCH($A120,'Subway Rank'!$C$2:$C$425),0)</f>
        <v>339</v>
      </c>
      <c r="M120" s="7"/>
      <c r="N120" s="7"/>
    </row>
    <row r="121" spans="1:14" x14ac:dyDescent="0.2">
      <c r="A121" s="59" t="s">
        <v>177</v>
      </c>
      <c r="B121" s="35" t="str">
        <f>IFERROR(INDEX(Closures!$A$2:$A$138,MATCH(A121,Closures!$E$2:$E$138,0)),"")</f>
        <v/>
      </c>
      <c r="C121" s="10" t="s">
        <v>6</v>
      </c>
      <c r="D121" s="11">
        <v>4255</v>
      </c>
      <c r="E121" s="34">
        <v>4277.4724999999999</v>
      </c>
      <c r="F121" s="34">
        <v>1947.3686</v>
      </c>
      <c r="G121" s="34">
        <v>2212.9447</v>
      </c>
      <c r="H121" s="103">
        <v>2812.0866000000001</v>
      </c>
      <c r="I121" s="105" cm="1">
        <f t="array" ref="I121">INDEX('Subway Rank'!$G$2:$G$425,_xlfn.XMATCH($A121,'Subway Rank'!$C$2:$C$425),0)</f>
        <v>3044</v>
      </c>
      <c r="J121" s="92">
        <f t="shared" si="4"/>
        <v>231.91339999999991</v>
      </c>
      <c r="K121" s="67">
        <f t="shared" si="5"/>
        <v>8.2470219800485481E-2</v>
      </c>
      <c r="L121" s="60" cm="1">
        <f t="array" ref="L121">INDEX('Subway Rank'!$L$2:$L$425,_xlfn.XMATCH($A121,'Subway Rank'!$C$2:$C$425),0)</f>
        <v>304</v>
      </c>
      <c r="M121" s="7"/>
      <c r="N121" s="7"/>
    </row>
    <row r="122" spans="1:14" x14ac:dyDescent="0.2">
      <c r="A122" s="59" t="s">
        <v>178</v>
      </c>
      <c r="B122" s="35" t="str">
        <f>IFERROR(INDEX(Closures!$A$2:$A$138,MATCH(A122,Closures!$E$2:$E$138,0)),"")</f>
        <v/>
      </c>
      <c r="C122" s="10" t="s">
        <v>6</v>
      </c>
      <c r="D122" s="11">
        <v>12065</v>
      </c>
      <c r="E122" s="34">
        <v>11840.586600000001</v>
      </c>
      <c r="F122" s="34">
        <v>5192.1058000000003</v>
      </c>
      <c r="G122" s="34">
        <v>5989.8892999999998</v>
      </c>
      <c r="H122" s="103">
        <v>7176.8739999999998</v>
      </c>
      <c r="I122" s="105" cm="1">
        <f t="array" ref="I122">INDEX('Subway Rank'!$G$2:$G$425,_xlfn.XMATCH($A122,'Subway Rank'!$C$2:$C$425),0)</f>
        <v>8299</v>
      </c>
      <c r="J122" s="92">
        <f t="shared" si="4"/>
        <v>1122.1260000000002</v>
      </c>
      <c r="K122" s="67">
        <f t="shared" si="5"/>
        <v>0.15635303058128097</v>
      </c>
      <c r="L122" s="60" cm="1">
        <f t="array" ref="L122">INDEX('Subway Rank'!$L$2:$L$425,_xlfn.XMATCH($A122,'Subway Rank'!$C$2:$C$425),0)</f>
        <v>132</v>
      </c>
      <c r="M122" s="7"/>
      <c r="N122" s="7"/>
    </row>
    <row r="123" spans="1:14" x14ac:dyDescent="0.2">
      <c r="A123" s="59" t="s">
        <v>179</v>
      </c>
      <c r="B123" s="35" t="str">
        <f>IFERROR(INDEX(Closures!$A$2:$A$138,MATCH(A123,Closures!$E$2:$E$138,0)),"")</f>
        <v/>
      </c>
      <c r="C123" s="10" t="s">
        <v>6</v>
      </c>
      <c r="D123" s="11">
        <v>4467</v>
      </c>
      <c r="E123" s="34">
        <v>4638.5983999999999</v>
      </c>
      <c r="F123" s="34">
        <v>2210.2080000000001</v>
      </c>
      <c r="G123" s="34">
        <v>2657.8696</v>
      </c>
      <c r="H123" s="103">
        <v>3129.9054999999998</v>
      </c>
      <c r="I123" s="105" cm="1">
        <f t="array" ref="I123">INDEX('Subway Rank'!$G$2:$G$425,_xlfn.XMATCH($A123,'Subway Rank'!$C$2:$C$425),0)</f>
        <v>3420</v>
      </c>
      <c r="J123" s="92">
        <f t="shared" si="4"/>
        <v>290.09450000000015</v>
      </c>
      <c r="K123" s="67">
        <f t="shared" si="5"/>
        <v>9.2684747191249112E-2</v>
      </c>
      <c r="L123" s="60" cm="1">
        <f t="array" ref="L123">INDEX('Subway Rank'!$L$2:$L$425,_xlfn.XMATCH($A123,'Subway Rank'!$C$2:$C$425),0)</f>
        <v>285</v>
      </c>
      <c r="M123" s="7"/>
      <c r="N123" s="7"/>
    </row>
    <row r="124" spans="1:14" x14ac:dyDescent="0.2">
      <c r="A124" s="59" t="s">
        <v>180</v>
      </c>
      <c r="B124" s="35" t="str">
        <f>IFERROR(INDEX(Closures!$A$2:$A$138,MATCH(A124,Closures!$E$2:$E$138,0)),"")</f>
        <v/>
      </c>
      <c r="C124" s="10" t="s">
        <v>6</v>
      </c>
      <c r="D124" s="11">
        <v>8142</v>
      </c>
      <c r="E124" s="34">
        <v>7813.1653999999999</v>
      </c>
      <c r="F124" s="34">
        <v>3787.1727000000001</v>
      </c>
      <c r="G124" s="34">
        <v>3881.5374999999999</v>
      </c>
      <c r="H124" s="103">
        <v>4339.7755999999999</v>
      </c>
      <c r="I124" s="105" cm="1">
        <f t="array" ref="I124">INDEX('Subway Rank'!$G$2:$G$425,_xlfn.XMATCH($A124,'Subway Rank'!$C$2:$C$425),0)</f>
        <v>4905</v>
      </c>
      <c r="J124" s="92">
        <f t="shared" si="4"/>
        <v>565.22440000000006</v>
      </c>
      <c r="K124" s="67">
        <f t="shared" si="5"/>
        <v>0.13024277107784099</v>
      </c>
      <c r="L124" s="60" cm="1">
        <f t="array" ref="L124">INDEX('Subway Rank'!$L$2:$L$425,_xlfn.XMATCH($A124,'Subway Rank'!$C$2:$C$425),0)</f>
        <v>208</v>
      </c>
      <c r="M124" s="7"/>
      <c r="N124" s="7"/>
    </row>
    <row r="125" spans="1:14" x14ac:dyDescent="0.2">
      <c r="A125" s="59" t="s">
        <v>181</v>
      </c>
      <c r="B125" s="35" t="str">
        <f>IFERROR(INDEX(Closures!$A$2:$A$138,MATCH(A125,Closures!$E$2:$E$138,0)),"")</f>
        <v/>
      </c>
      <c r="C125" s="10" t="s">
        <v>6</v>
      </c>
      <c r="D125" s="11">
        <v>2079</v>
      </c>
      <c r="E125" s="34">
        <v>2015.1811</v>
      </c>
      <c r="F125" s="34">
        <v>947.70989999999995</v>
      </c>
      <c r="G125" s="34">
        <v>1256.5572999999999</v>
      </c>
      <c r="H125" s="103">
        <v>1573.1496</v>
      </c>
      <c r="I125" s="105" cm="1">
        <f t="array" ref="I125">INDEX('Subway Rank'!$G$2:$G$425,_xlfn.XMATCH($A125,'Subway Rank'!$C$2:$C$425),0)</f>
        <v>1726</v>
      </c>
      <c r="J125" s="92">
        <f t="shared" si="4"/>
        <v>152.85040000000004</v>
      </c>
      <c r="K125" s="67">
        <f t="shared" si="5"/>
        <v>9.7162024514388226E-2</v>
      </c>
      <c r="L125" s="60" cm="1">
        <f t="array" ref="L125">INDEX('Subway Rank'!$L$2:$L$425,_xlfn.XMATCH($A125,'Subway Rank'!$C$2:$C$425),0)</f>
        <v>380</v>
      </c>
      <c r="M125" s="7"/>
      <c r="N125" s="7"/>
    </row>
    <row r="126" spans="1:14" x14ac:dyDescent="0.2">
      <c r="A126" s="59" t="s">
        <v>182</v>
      </c>
      <c r="B126" s="35" t="str">
        <f>IFERROR(INDEX(Closures!$A$2:$A$138,MATCH(A126,Closures!$E$2:$E$138,0)),"")</f>
        <v/>
      </c>
      <c r="C126" s="10" t="s">
        <v>6</v>
      </c>
      <c r="D126" s="11">
        <v>11947</v>
      </c>
      <c r="E126" s="34">
        <v>11060.291300000001</v>
      </c>
      <c r="F126" s="34">
        <v>4375.7727000000004</v>
      </c>
      <c r="G126" s="34">
        <v>3582.0435000000002</v>
      </c>
      <c r="H126" s="103">
        <v>3671.9764</v>
      </c>
      <c r="I126" s="105" cm="1">
        <f t="array" ref="I126">INDEX('Subway Rank'!$G$2:$G$425,_xlfn.XMATCH($A126,'Subway Rank'!$C$2:$C$425),0)</f>
        <v>2894</v>
      </c>
      <c r="J126" s="92">
        <f t="shared" si="4"/>
        <v>-777.97640000000001</v>
      </c>
      <c r="K126" s="67">
        <f t="shared" si="5"/>
        <v>-0.2118685730115259</v>
      </c>
      <c r="L126" s="60" cm="1">
        <f t="array" ref="L126">INDEX('Subway Rank'!$L$2:$L$425,_xlfn.XMATCH($A126,'Subway Rank'!$C$2:$C$425),0)</f>
        <v>312</v>
      </c>
      <c r="M126" s="7"/>
      <c r="N126" s="7"/>
    </row>
    <row r="127" spans="1:14" s="4" customFormat="1" x14ac:dyDescent="0.2">
      <c r="A127" s="59" t="s">
        <v>183</v>
      </c>
      <c r="B127" s="35" t="str">
        <f>IFERROR(INDEX(Closures!$A$2:$A$138,MATCH(A127,Closures!$E$2:$E$138,0)),"")</f>
        <v/>
      </c>
      <c r="C127" s="10" t="s">
        <v>6</v>
      </c>
      <c r="D127" s="11">
        <v>11562</v>
      </c>
      <c r="E127" s="34">
        <v>11814.0905</v>
      </c>
      <c r="F127" s="34">
        <v>4068.1376</v>
      </c>
      <c r="G127" s="34">
        <v>5152.0949000000001</v>
      </c>
      <c r="H127" s="103">
        <v>7196.2087000000001</v>
      </c>
      <c r="I127" s="105" cm="1">
        <f t="array" ref="I127">INDEX('Subway Rank'!$G$2:$G$425,_xlfn.XMATCH($A127,'Subway Rank'!$C$2:$C$425),0)</f>
        <v>8432</v>
      </c>
      <c r="J127" s="92">
        <f t="shared" si="4"/>
        <v>1235.7912999999999</v>
      </c>
      <c r="K127" s="67">
        <f t="shared" si="5"/>
        <v>0.17172810732962759</v>
      </c>
      <c r="L127" s="60" cm="1">
        <f t="array" ref="L127">INDEX('Subway Rank'!$L$2:$L$425,_xlfn.XMATCH($A127,'Subway Rank'!$C$2:$C$425),0)</f>
        <v>125</v>
      </c>
      <c r="M127" s="7"/>
      <c r="N127" s="7"/>
    </row>
    <row r="128" spans="1:14" s="4" customFormat="1" x14ac:dyDescent="0.2">
      <c r="A128" s="59" t="s">
        <v>184</v>
      </c>
      <c r="B128" s="35">
        <f>IFERROR(INDEX(Closures!$A$2:$A$138,MATCH(A128,Closures!$E$2:$E$138,0)),"")</f>
        <v>18</v>
      </c>
      <c r="C128" s="10" t="s">
        <v>6</v>
      </c>
      <c r="D128" s="11">
        <v>2393</v>
      </c>
      <c r="E128" s="34">
        <v>4472.6495999999997</v>
      </c>
      <c r="F128" s="34">
        <v>1813.4196999999999</v>
      </c>
      <c r="G128" s="34">
        <v>2012.9050999999999</v>
      </c>
      <c r="H128" s="103">
        <v>2622.9960999999998</v>
      </c>
      <c r="I128" s="105" cm="1">
        <f t="array" ref="I128">INDEX('Subway Rank'!$G$2:$G$425,_xlfn.XMATCH($A128,'Subway Rank'!$C$2:$C$425),0)</f>
        <v>2711</v>
      </c>
      <c r="J128" s="92">
        <f t="shared" si="4"/>
        <v>88.003900000000158</v>
      </c>
      <c r="K128" s="67">
        <f t="shared" si="5"/>
        <v>3.3550907681486893E-2</v>
      </c>
      <c r="L128" s="60" cm="1">
        <f t="array" ref="L128">INDEX('Subway Rank'!$L$2:$L$425,_xlfn.XMATCH($A128,'Subway Rank'!$C$2:$C$425),0)</f>
        <v>326</v>
      </c>
      <c r="M128" s="7"/>
      <c r="N128" s="7"/>
    </row>
    <row r="129" spans="1:14" s="4" customFormat="1" x14ac:dyDescent="0.2">
      <c r="A129" s="59" t="s">
        <v>185</v>
      </c>
      <c r="B129" s="35" t="str">
        <f>IFERROR(INDEX(Closures!$A$2:$A$138,MATCH(A129,Closures!$E$2:$E$138,0)),"")</f>
        <v/>
      </c>
      <c r="C129" s="10" t="s">
        <v>6</v>
      </c>
      <c r="D129" s="11">
        <v>3387</v>
      </c>
      <c r="E129" s="34">
        <v>3246.2165</v>
      </c>
      <c r="F129" s="34">
        <v>1435.7492</v>
      </c>
      <c r="G129" s="34">
        <v>1618.2451000000001</v>
      </c>
      <c r="H129" s="103">
        <v>1799.1890000000001</v>
      </c>
      <c r="I129" s="105" cm="1">
        <f t="array" ref="I129">INDEX('Subway Rank'!$G$2:$G$425,_xlfn.XMATCH($A129,'Subway Rank'!$C$2:$C$425),0)</f>
        <v>1895</v>
      </c>
      <c r="J129" s="92">
        <f t="shared" si="4"/>
        <v>95.810999999999922</v>
      </c>
      <c r="K129" s="67">
        <f t="shared" si="5"/>
        <v>5.3252326464868292E-2</v>
      </c>
      <c r="L129" s="60" cm="1">
        <f t="array" ref="L129">INDEX('Subway Rank'!$L$2:$L$425,_xlfn.XMATCH($A129,'Subway Rank'!$C$2:$C$425),0)</f>
        <v>368</v>
      </c>
      <c r="M129" s="7"/>
      <c r="N129" s="7"/>
    </row>
    <row r="130" spans="1:14" s="4" customFormat="1" x14ac:dyDescent="0.2">
      <c r="A130" s="59" t="s">
        <v>186</v>
      </c>
      <c r="B130" s="35" t="str">
        <f>IFERROR(INDEX(Closures!$A$2:$A$138,MATCH(A130,Closures!$E$2:$E$138,0)),"")</f>
        <v/>
      </c>
      <c r="C130" s="10" t="s">
        <v>6</v>
      </c>
      <c r="D130" s="11">
        <v>9193</v>
      </c>
      <c r="E130" s="34">
        <v>9556.0709000000006</v>
      </c>
      <c r="F130" s="34">
        <v>4269.8275000000003</v>
      </c>
      <c r="G130" s="34">
        <v>4906.1778999999997</v>
      </c>
      <c r="H130" s="103">
        <v>5968.4369999999999</v>
      </c>
      <c r="I130" s="105" cm="1">
        <f t="array" ref="I130">INDEX('Subway Rank'!$G$2:$G$425,_xlfn.XMATCH($A130,'Subway Rank'!$C$2:$C$425),0)</f>
        <v>6201</v>
      </c>
      <c r="J130" s="92">
        <f t="shared" si="4"/>
        <v>232.5630000000001</v>
      </c>
      <c r="K130" s="67">
        <f t="shared" si="5"/>
        <v>3.8965477896474421E-2</v>
      </c>
      <c r="L130" s="60" cm="1">
        <f t="array" ref="L130">INDEX('Subway Rank'!$L$2:$L$425,_xlfn.XMATCH($A130,'Subway Rank'!$C$2:$C$425),0)</f>
        <v>166</v>
      </c>
      <c r="M130" s="7"/>
      <c r="N130" s="7"/>
    </row>
    <row r="131" spans="1:14" x14ac:dyDescent="0.2">
      <c r="A131" s="59" t="s">
        <v>187</v>
      </c>
      <c r="B131" s="35" t="str">
        <f>IFERROR(INDEX(Closures!$A$2:$A$138,MATCH(A131,Closures!$E$2:$E$138,0)),"")</f>
        <v/>
      </c>
      <c r="C131" s="10" t="s">
        <v>6</v>
      </c>
      <c r="D131" s="11">
        <v>16528</v>
      </c>
      <c r="E131" s="34">
        <v>16250.9882</v>
      </c>
      <c r="F131" s="34">
        <v>7029.2781999999997</v>
      </c>
      <c r="G131" s="34">
        <v>8065.7470000000003</v>
      </c>
      <c r="H131" s="103">
        <v>9782.7873999999993</v>
      </c>
      <c r="I131" s="105" cm="1">
        <f t="array" ref="I131">INDEX('Subway Rank'!$G$2:$G$425,_xlfn.XMATCH($A131,'Subway Rank'!$C$2:$C$425),0)</f>
        <v>10537</v>
      </c>
      <c r="J131" s="92">
        <f t="shared" si="4"/>
        <v>754.21260000000075</v>
      </c>
      <c r="K131" s="67">
        <f t="shared" si="5"/>
        <v>7.7095879646735532E-2</v>
      </c>
      <c r="L131" s="60" cm="1">
        <f t="array" ref="L131">INDEX('Subway Rank'!$L$2:$L$425,_xlfn.XMATCH($A131,'Subway Rank'!$C$2:$C$425),0)</f>
        <v>95</v>
      </c>
      <c r="M131" s="7"/>
      <c r="N131" s="7"/>
    </row>
    <row r="132" spans="1:14" x14ac:dyDescent="0.2">
      <c r="A132" s="59" t="s">
        <v>188</v>
      </c>
      <c r="B132" s="35">
        <f>IFERROR(INDEX(Closures!$A$2:$A$138,MATCH(A132,Closures!$E$2:$E$138,0)),"")</f>
        <v>19</v>
      </c>
      <c r="C132" s="10" t="s">
        <v>6</v>
      </c>
      <c r="D132" s="11">
        <v>9492</v>
      </c>
      <c r="E132" s="34">
        <v>9395.0275999999994</v>
      </c>
      <c r="F132" s="34">
        <v>4144.9177</v>
      </c>
      <c r="G132" s="34">
        <v>4909.8023999999996</v>
      </c>
      <c r="H132" s="103">
        <v>6003.7047000000002</v>
      </c>
      <c r="I132" s="105" cm="1">
        <f t="array" ref="I132">INDEX('Subway Rank'!$G$2:$G$425,_xlfn.XMATCH($A132,'Subway Rank'!$C$2:$C$425),0)</f>
        <v>6312</v>
      </c>
      <c r="J132" s="92">
        <f t="shared" si="4"/>
        <v>308.29529999999977</v>
      </c>
      <c r="K132" s="67">
        <f t="shared" si="5"/>
        <v>5.1350843421729214E-2</v>
      </c>
      <c r="L132" s="60" cm="1">
        <f t="array" ref="L132">INDEX('Subway Rank'!$L$2:$L$425,_xlfn.XMATCH($A132,'Subway Rank'!$C$2:$C$425),0)</f>
        <v>165</v>
      </c>
      <c r="M132" s="7"/>
      <c r="N132" s="7"/>
    </row>
    <row r="133" spans="1:14" x14ac:dyDescent="0.2">
      <c r="A133" s="59" t="s">
        <v>189</v>
      </c>
      <c r="B133" s="35" t="str">
        <f>IFERROR(INDEX(Closures!$A$2:$A$138,MATCH(A133,Closures!$E$2:$E$138,0)),"")</f>
        <v/>
      </c>
      <c r="C133" s="10" t="s">
        <v>6</v>
      </c>
      <c r="D133" s="11">
        <v>5275</v>
      </c>
      <c r="E133" s="34">
        <v>5590.1378000000004</v>
      </c>
      <c r="F133" s="34">
        <v>1740.6510000000001</v>
      </c>
      <c r="G133" s="34">
        <v>1886.7352000000001</v>
      </c>
      <c r="H133" s="103">
        <v>2413.5826999999999</v>
      </c>
      <c r="I133" s="105" cm="1">
        <f t="array" ref="I133">INDEX('Subway Rank'!$G$2:$G$425,_xlfn.XMATCH($A133,'Subway Rank'!$C$2:$C$425),0)</f>
        <v>4481</v>
      </c>
      <c r="J133" s="92">
        <f t="shared" si="4"/>
        <v>2067.4173000000001</v>
      </c>
      <c r="K133" s="67">
        <f t="shared" si="5"/>
        <v>0.85657611815000168</v>
      </c>
      <c r="L133" s="60" cm="1">
        <f t="array" ref="L133">INDEX('Subway Rank'!$L$2:$L$425,_xlfn.XMATCH($A133,'Subway Rank'!$C$2:$C$425),0)</f>
        <v>223</v>
      </c>
      <c r="M133" s="7"/>
      <c r="N133" s="7"/>
    </row>
    <row r="134" spans="1:14" x14ac:dyDescent="0.2">
      <c r="A134" s="59" t="s">
        <v>190</v>
      </c>
      <c r="B134" s="35" t="str">
        <f>IFERROR(INDEX(Closures!$A$2:$A$138,MATCH(A134,Closures!$E$2:$E$138,0)),"")</f>
        <v/>
      </c>
      <c r="C134" s="10" t="s">
        <v>6</v>
      </c>
      <c r="D134" s="11">
        <v>5301</v>
      </c>
      <c r="E134" s="34">
        <v>5453.0668999999998</v>
      </c>
      <c r="F134" s="34">
        <v>2069.953</v>
      </c>
      <c r="G134" s="34">
        <v>2765.5929000000001</v>
      </c>
      <c r="H134" s="103">
        <v>3759.6693</v>
      </c>
      <c r="I134" s="105" cm="1">
        <f t="array" ref="I134">INDEX('Subway Rank'!$G$2:$G$425,_xlfn.XMATCH($A134,'Subway Rank'!$C$2:$C$425),0)</f>
        <v>4141</v>
      </c>
      <c r="J134" s="92">
        <f t="shared" si="4"/>
        <v>381.33069999999998</v>
      </c>
      <c r="K134" s="67">
        <f t="shared" si="5"/>
        <v>0.10142666005225512</v>
      </c>
      <c r="L134" s="60" cm="1">
        <f t="array" ref="L134">INDEX('Subway Rank'!$L$2:$L$425,_xlfn.XMATCH($A134,'Subway Rank'!$C$2:$C$425),0)</f>
        <v>241</v>
      </c>
      <c r="M134" s="7"/>
      <c r="N134" s="7"/>
    </row>
    <row r="135" spans="1:14" x14ac:dyDescent="0.2">
      <c r="A135" s="59" t="s">
        <v>191</v>
      </c>
      <c r="B135" s="35" t="str">
        <f>IFERROR(INDEX(Closures!$A$2:$A$138,MATCH(A135,Closures!$E$2:$E$138,0)),"")</f>
        <v/>
      </c>
      <c r="C135" s="10" t="s">
        <v>6</v>
      </c>
      <c r="D135" s="11">
        <v>2975</v>
      </c>
      <c r="E135" s="34">
        <v>2935.2087000000001</v>
      </c>
      <c r="F135" s="34">
        <v>1380.6078</v>
      </c>
      <c r="G135" s="34">
        <v>1448.2609</v>
      </c>
      <c r="H135" s="103">
        <v>1479.8937000000001</v>
      </c>
      <c r="I135" s="105" cm="1">
        <f t="array" ref="I135">INDEX('Subway Rank'!$G$2:$G$425,_xlfn.XMATCH($A135,'Subway Rank'!$C$2:$C$425),0)</f>
        <v>1422</v>
      </c>
      <c r="J135" s="92">
        <f t="shared" si="4"/>
        <v>-57.893700000000081</v>
      </c>
      <c r="K135" s="67">
        <f t="shared" si="5"/>
        <v>-3.912017464497624E-2</v>
      </c>
      <c r="L135" s="60" cm="1">
        <f t="array" ref="L135">INDEX('Subway Rank'!$L$2:$L$425,_xlfn.XMATCH($A135,'Subway Rank'!$C$2:$C$425),0)</f>
        <v>397</v>
      </c>
      <c r="M135" s="7"/>
      <c r="N135" s="7"/>
    </row>
    <row r="136" spans="1:14" s="4" customFormat="1" x14ac:dyDescent="0.2">
      <c r="A136" s="59" t="s">
        <v>192</v>
      </c>
      <c r="B136" s="35" t="str">
        <f>IFERROR(INDEX(Closures!$A$2:$A$138,MATCH(A136,Closures!$E$2:$E$138,0)),"")</f>
        <v/>
      </c>
      <c r="C136" s="10" t="s">
        <v>6</v>
      </c>
      <c r="D136" s="11">
        <v>7068</v>
      </c>
      <c r="E136" s="34">
        <v>7138.9803000000002</v>
      </c>
      <c r="F136" s="34">
        <v>2341.4706000000001</v>
      </c>
      <c r="G136" s="34">
        <v>2868.1502</v>
      </c>
      <c r="H136" s="103">
        <v>4232.7520000000004</v>
      </c>
      <c r="I136" s="105" cm="1">
        <f t="array" ref="I136">INDEX('Subway Rank'!$G$2:$G$425,_xlfn.XMATCH($A136,'Subway Rank'!$C$2:$C$425),0)</f>
        <v>4998</v>
      </c>
      <c r="J136" s="92">
        <f t="shared" si="4"/>
        <v>765.24799999999959</v>
      </c>
      <c r="K136" s="67">
        <f t="shared" si="5"/>
        <v>0.1807920709741557</v>
      </c>
      <c r="L136" s="60" cm="1">
        <f t="array" ref="L136">INDEX('Subway Rank'!$L$2:$L$425,_xlfn.XMATCH($A136,'Subway Rank'!$C$2:$C$425),0)</f>
        <v>202</v>
      </c>
      <c r="M136" s="7"/>
      <c r="N136" s="7"/>
    </row>
    <row r="137" spans="1:14" x14ac:dyDescent="0.2">
      <c r="A137" s="59" t="s">
        <v>193</v>
      </c>
      <c r="B137" s="35" t="str">
        <f>IFERROR(INDEX(Closures!$A$2:$A$138,MATCH(A137,Closures!$E$2:$E$138,0)),"")</f>
        <v/>
      </c>
      <c r="C137" s="10" t="s">
        <v>6</v>
      </c>
      <c r="D137" s="11">
        <v>5025</v>
      </c>
      <c r="E137" s="34">
        <v>5208.0945000000002</v>
      </c>
      <c r="F137" s="34">
        <v>1809.89</v>
      </c>
      <c r="G137" s="34">
        <v>2486.6206000000002</v>
      </c>
      <c r="H137" s="103">
        <v>3462.3425000000002</v>
      </c>
      <c r="I137" s="105" cm="1">
        <f t="array" ref="I137">INDEX('Subway Rank'!$G$2:$G$425,_xlfn.XMATCH($A137,'Subway Rank'!$C$2:$C$425),0)</f>
        <v>3968</v>
      </c>
      <c r="J137" s="92">
        <f t="shared" si="4"/>
        <v>505.6574999999998</v>
      </c>
      <c r="K137" s="67">
        <f t="shared" si="5"/>
        <v>0.14604491034610231</v>
      </c>
      <c r="L137" s="60" cm="1">
        <f t="array" ref="L137">INDEX('Subway Rank'!$L$2:$L$425,_xlfn.XMATCH($A137,'Subway Rank'!$C$2:$C$425),0)</f>
        <v>252</v>
      </c>
      <c r="M137" s="7"/>
      <c r="N137" s="7"/>
    </row>
    <row r="138" spans="1:14" x14ac:dyDescent="0.2">
      <c r="A138" s="59" t="s">
        <v>194</v>
      </c>
      <c r="B138" s="35" t="str">
        <f>IFERROR(INDEX(Closures!$A$2:$A$138,MATCH(A138,Closures!$E$2:$E$138,0)),"")</f>
        <v/>
      </c>
      <c r="C138" s="10" t="s">
        <v>6</v>
      </c>
      <c r="D138" s="11">
        <v>13203</v>
      </c>
      <c r="E138" s="34">
        <v>12818.937</v>
      </c>
      <c r="F138" s="34">
        <v>5495.7215999999999</v>
      </c>
      <c r="G138" s="34">
        <v>6607.3675999999996</v>
      </c>
      <c r="H138" s="103">
        <v>8260.7991999999995</v>
      </c>
      <c r="I138" s="105" cm="1">
        <f t="array" ref="I138">INDEX('Subway Rank'!$G$2:$G$425,_xlfn.XMATCH($A138,'Subway Rank'!$C$2:$C$425),0)</f>
        <v>9353</v>
      </c>
      <c r="J138" s="92">
        <f t="shared" si="4"/>
        <v>1092.2008000000005</v>
      </c>
      <c r="K138" s="67">
        <f t="shared" si="5"/>
        <v>0.13221490724529419</v>
      </c>
      <c r="L138" s="60" cm="1">
        <f t="array" ref="L138">INDEX('Subway Rank'!$L$2:$L$425,_xlfn.XMATCH($A138,'Subway Rank'!$C$2:$C$425),0)</f>
        <v>108</v>
      </c>
      <c r="M138" s="7"/>
      <c r="N138" s="7"/>
    </row>
    <row r="139" spans="1:14" x14ac:dyDescent="0.2">
      <c r="A139" s="59" t="s">
        <v>195</v>
      </c>
      <c r="B139" s="35" t="str">
        <f>IFERROR(INDEX(Closures!$A$2:$A$138,MATCH(A139,Closures!$E$2:$E$138,0)),"")</f>
        <v/>
      </c>
      <c r="C139" s="10" t="s">
        <v>6</v>
      </c>
      <c r="D139" s="11">
        <v>6276</v>
      </c>
      <c r="E139" s="34">
        <v>6319.2440999999999</v>
      </c>
      <c r="F139" s="34">
        <v>2624.4155000000001</v>
      </c>
      <c r="G139" s="34">
        <v>3113.9407000000001</v>
      </c>
      <c r="H139" s="103">
        <v>3859.5630000000001</v>
      </c>
      <c r="I139" s="105" cm="1">
        <f t="array" ref="I139">INDEX('Subway Rank'!$G$2:$G$425,_xlfn.XMATCH($A139,'Subway Rank'!$C$2:$C$425),0)</f>
        <v>4098</v>
      </c>
      <c r="J139" s="92">
        <f t="shared" ref="J139:J202" si="6">I139-H139</f>
        <v>238.4369999999999</v>
      </c>
      <c r="K139" s="67">
        <f t="shared" ref="K139:K202" si="7">J139/H139</f>
        <v>6.1778237588037792E-2</v>
      </c>
      <c r="L139" s="60" cm="1">
        <f t="array" ref="L139">INDEX('Subway Rank'!$L$2:$L$425,_xlfn.XMATCH($A139,'Subway Rank'!$C$2:$C$425),0)</f>
        <v>245</v>
      </c>
      <c r="M139" s="7"/>
      <c r="N139" s="7"/>
    </row>
    <row r="140" spans="1:14" s="4" customFormat="1" x14ac:dyDescent="0.2">
      <c r="A140" s="59" t="s">
        <v>196</v>
      </c>
      <c r="B140" s="35" t="str">
        <f>IFERROR(INDEX(Closures!$A$2:$A$138,MATCH(A140,Closures!$E$2:$E$138,0)),"")</f>
        <v/>
      </c>
      <c r="C140" s="10" t="s">
        <v>6</v>
      </c>
      <c r="D140" s="11">
        <v>35599</v>
      </c>
      <c r="E140" s="34">
        <v>34939.429100000001</v>
      </c>
      <c r="F140" s="34">
        <v>11424.5964</v>
      </c>
      <c r="G140" s="34">
        <v>12377.039500000001</v>
      </c>
      <c r="H140" s="103">
        <v>17808.854299999999</v>
      </c>
      <c r="I140" s="105" cm="1">
        <f t="array" ref="I140">INDEX('Subway Rank'!$G$2:$G$425,_xlfn.XMATCH($A140,'Subway Rank'!$C$2:$C$425),0)</f>
        <v>20372</v>
      </c>
      <c r="J140" s="92">
        <f t="shared" si="6"/>
        <v>2563.1457000000009</v>
      </c>
      <c r="K140" s="67">
        <f t="shared" si="7"/>
        <v>0.14392535627628786</v>
      </c>
      <c r="L140" s="60" cm="1">
        <f t="array" ref="L140">INDEX('Subway Rank'!$L$2:$L$425,_xlfn.XMATCH($A140,'Subway Rank'!$C$2:$C$425),0)</f>
        <v>32</v>
      </c>
      <c r="M140" s="7"/>
      <c r="N140" s="7"/>
    </row>
    <row r="141" spans="1:14" x14ac:dyDescent="0.2">
      <c r="A141" s="59" t="s">
        <v>197</v>
      </c>
      <c r="B141" s="35" t="str">
        <f>IFERROR(INDEX(Closures!$A$2:$A$138,MATCH(A141,Closures!$E$2:$E$138,0)),"")</f>
        <v/>
      </c>
      <c r="C141" s="10" t="s">
        <v>6</v>
      </c>
      <c r="D141" s="11">
        <v>4539</v>
      </c>
      <c r="E141" s="34">
        <v>4462.8464999999997</v>
      </c>
      <c r="F141" s="34">
        <v>2137.7294999999999</v>
      </c>
      <c r="G141" s="34">
        <v>2321.4387000000002</v>
      </c>
      <c r="H141" s="103">
        <v>2415.7046999999998</v>
      </c>
      <c r="I141" s="105" cm="1">
        <f t="array" ref="I141">INDEX('Subway Rank'!$G$2:$G$425,_xlfn.XMATCH($A141,'Subway Rank'!$C$2:$C$425),0)</f>
        <v>2360</v>
      </c>
      <c r="J141" s="92">
        <f t="shared" si="6"/>
        <v>-55.704699999999775</v>
      </c>
      <c r="K141" s="67">
        <f t="shared" si="7"/>
        <v>-2.305939960293979E-2</v>
      </c>
      <c r="L141" s="60" cm="1">
        <f t="array" ref="L141">INDEX('Subway Rank'!$L$2:$L$425,_xlfn.XMATCH($A141,'Subway Rank'!$C$2:$C$425),0)</f>
        <v>347</v>
      </c>
      <c r="M141" s="7"/>
      <c r="N141" s="7"/>
    </row>
    <row r="142" spans="1:14" x14ac:dyDescent="0.2">
      <c r="A142" s="59" t="s">
        <v>198</v>
      </c>
      <c r="B142" s="35" t="str">
        <f>IFERROR(INDEX(Closures!$A$2:$A$138,MATCH(A142,Closures!$E$2:$E$138,0)),"")</f>
        <v/>
      </c>
      <c r="C142" s="10" t="s">
        <v>6</v>
      </c>
      <c r="D142" s="11">
        <v>25336</v>
      </c>
      <c r="E142" s="34">
        <v>25331.0118</v>
      </c>
      <c r="F142" s="34">
        <v>11674.6199</v>
      </c>
      <c r="G142" s="34">
        <v>12613.786599999999</v>
      </c>
      <c r="H142" s="103">
        <v>14662.519700000001</v>
      </c>
      <c r="I142" s="105" cm="1">
        <f t="array" ref="I142">INDEX('Subway Rank'!$G$2:$G$425,_xlfn.XMATCH($A142,'Subway Rank'!$C$2:$C$425),0)</f>
        <v>16318</v>
      </c>
      <c r="J142" s="92">
        <f t="shared" si="6"/>
        <v>1655.4802999999993</v>
      </c>
      <c r="K142" s="67">
        <f t="shared" si="7"/>
        <v>0.11290558061449692</v>
      </c>
      <c r="L142" s="60" cm="1">
        <f t="array" ref="L142">INDEX('Subway Rank'!$L$2:$L$425,_xlfn.XMATCH($A142,'Subway Rank'!$C$2:$C$425),0)</f>
        <v>52</v>
      </c>
      <c r="M142" s="7"/>
      <c r="N142" s="7"/>
    </row>
    <row r="143" spans="1:14" s="4" customFormat="1" x14ac:dyDescent="0.2">
      <c r="A143" s="59" t="s">
        <v>199</v>
      </c>
      <c r="B143" s="35" t="str">
        <f>IFERROR(INDEX(Closures!$A$2:$A$138,MATCH(A143,Closures!$E$2:$E$138,0)),"")</f>
        <v/>
      </c>
      <c r="C143" s="10" t="s">
        <v>6</v>
      </c>
      <c r="D143" s="11">
        <v>1457</v>
      </c>
      <c r="E143" s="34">
        <v>1473.7717</v>
      </c>
      <c r="F143" s="34">
        <v>714.5489</v>
      </c>
      <c r="G143" s="34">
        <v>818.62450000000001</v>
      </c>
      <c r="H143" s="103">
        <v>894.7047</v>
      </c>
      <c r="I143" s="105" cm="1">
        <f t="array" ref="I143">INDEX('Subway Rank'!$G$2:$G$425,_xlfn.XMATCH($A143,'Subway Rank'!$C$2:$C$425),0)</f>
        <v>1016</v>
      </c>
      <c r="J143" s="92">
        <f t="shared" si="6"/>
        <v>121.2953</v>
      </c>
      <c r="K143" s="67">
        <f t="shared" si="7"/>
        <v>0.13557020545438064</v>
      </c>
      <c r="L143" s="60" cm="1">
        <f t="array" ref="L143">INDEX('Subway Rank'!$L$2:$L$425,_xlfn.XMATCH($A143,'Subway Rank'!$C$2:$C$425),0)</f>
        <v>412</v>
      </c>
      <c r="M143" s="7"/>
      <c r="N143" s="7"/>
    </row>
    <row r="144" spans="1:14" x14ac:dyDescent="0.2">
      <c r="A144" s="59" t="s">
        <v>200</v>
      </c>
      <c r="B144" s="35" t="str">
        <f>IFERROR(INDEX(Closures!$A$2:$A$138,MATCH(A144,Closures!$E$2:$E$138,0)),"")</f>
        <v/>
      </c>
      <c r="C144" s="10" t="s">
        <v>6</v>
      </c>
      <c r="D144" s="11">
        <v>22069</v>
      </c>
      <c r="E144" s="34">
        <v>21999.752</v>
      </c>
      <c r="F144" s="34">
        <v>7781.8198000000002</v>
      </c>
      <c r="G144" s="34">
        <v>8949.1936999999998</v>
      </c>
      <c r="H144" s="103">
        <v>12423.8307</v>
      </c>
      <c r="I144" s="105" cm="1">
        <f t="array" ref="I144">INDEX('Subway Rank'!$G$2:$G$425,_xlfn.XMATCH($A144,'Subway Rank'!$C$2:$C$425),0)</f>
        <v>13759</v>
      </c>
      <c r="J144" s="92">
        <f t="shared" si="6"/>
        <v>1335.1692999999996</v>
      </c>
      <c r="K144" s="67">
        <f t="shared" si="7"/>
        <v>0.10746840746952545</v>
      </c>
      <c r="L144" s="60" cm="1">
        <f t="array" ref="L144">INDEX('Subway Rank'!$L$2:$L$425,_xlfn.XMATCH($A144,'Subway Rank'!$C$2:$C$425),0)</f>
        <v>65</v>
      </c>
      <c r="M144" s="7"/>
      <c r="N144" s="7"/>
    </row>
    <row r="145" spans="1:14" s="4" customFormat="1" x14ac:dyDescent="0.2">
      <c r="A145" s="59" t="s">
        <v>201</v>
      </c>
      <c r="B145" s="35" t="str">
        <f>IFERROR(INDEX(Closures!$A$2:$A$138,MATCH(A145,Closures!$E$2:$E$138,0)),"")</f>
        <v/>
      </c>
      <c r="C145" s="10" t="s">
        <v>6</v>
      </c>
      <c r="D145" s="11">
        <v>12638</v>
      </c>
      <c r="E145" s="34">
        <v>11213.519700000001</v>
      </c>
      <c r="F145" s="34">
        <v>5016.7177000000001</v>
      </c>
      <c r="G145" s="34">
        <v>6526.1145999999999</v>
      </c>
      <c r="H145" s="103">
        <v>7709.6850000000004</v>
      </c>
      <c r="I145" s="105" cm="1">
        <f t="array" ref="I145">INDEX('Subway Rank'!$G$2:$G$425,_xlfn.XMATCH($A145,'Subway Rank'!$C$2:$C$425),0)</f>
        <v>8574</v>
      </c>
      <c r="J145" s="92">
        <f t="shared" si="6"/>
        <v>864.3149999999996</v>
      </c>
      <c r="K145" s="67">
        <f t="shared" si="7"/>
        <v>0.11210769311586655</v>
      </c>
      <c r="L145" s="60" cm="1">
        <f t="array" ref="L145">INDEX('Subway Rank'!$L$2:$L$425,_xlfn.XMATCH($A145,'Subway Rank'!$C$2:$C$425),0)</f>
        <v>119</v>
      </c>
      <c r="M145" s="7"/>
      <c r="N145" s="7"/>
    </row>
    <row r="146" spans="1:14" x14ac:dyDescent="0.2">
      <c r="A146" s="59" t="s">
        <v>202</v>
      </c>
      <c r="B146" s="35" t="str">
        <f>IFERROR(INDEX(Closures!$A$2:$A$138,MATCH(A146,Closures!$E$2:$E$138,0)),"")</f>
        <v/>
      </c>
      <c r="C146" s="10" t="s">
        <v>6</v>
      </c>
      <c r="D146" s="11">
        <v>3904</v>
      </c>
      <c r="E146" s="34">
        <v>3946.9331000000002</v>
      </c>
      <c r="F146" s="34">
        <v>1899.8706999999999</v>
      </c>
      <c r="G146" s="34">
        <v>2221.8220999999999</v>
      </c>
      <c r="H146" s="103">
        <v>2751.0196999999998</v>
      </c>
      <c r="I146" s="105" cm="1">
        <f t="array" ref="I146">INDEX('Subway Rank'!$G$2:$G$425,_xlfn.XMATCH($A146,'Subway Rank'!$C$2:$C$425),0)</f>
        <v>3007</v>
      </c>
      <c r="J146" s="92">
        <f t="shared" si="6"/>
        <v>255.98030000000017</v>
      </c>
      <c r="K146" s="67">
        <f t="shared" si="7"/>
        <v>9.3049242795317025E-2</v>
      </c>
      <c r="L146" s="60" cm="1">
        <f t="array" ref="L146">INDEX('Subway Rank'!$L$2:$L$425,_xlfn.XMATCH($A146,'Subway Rank'!$C$2:$C$425),0)</f>
        <v>309</v>
      </c>
      <c r="M146" s="7"/>
      <c r="N146" s="7"/>
    </row>
    <row r="147" spans="1:14" x14ac:dyDescent="0.2">
      <c r="A147" s="59" t="s">
        <v>203</v>
      </c>
      <c r="B147" s="35" t="str">
        <f>IFERROR(INDEX(Closures!$A$2:$A$138,MATCH(A147,Closures!$E$2:$E$138,0)),"")</f>
        <v/>
      </c>
      <c r="C147" s="10" t="s">
        <v>6</v>
      </c>
      <c r="D147" s="11">
        <v>3798</v>
      </c>
      <c r="E147" s="34">
        <v>3366.5787</v>
      </c>
      <c r="F147" s="34">
        <v>1604.5804000000001</v>
      </c>
      <c r="G147" s="34">
        <v>1634.2331999999999</v>
      </c>
      <c r="H147" s="103">
        <v>1837.2598</v>
      </c>
      <c r="I147" s="105" cm="1">
        <f t="array" ref="I147">INDEX('Subway Rank'!$G$2:$G$425,_xlfn.XMATCH($A147,'Subway Rank'!$C$2:$C$425),0)</f>
        <v>2031</v>
      </c>
      <c r="J147" s="92">
        <f t="shared" si="6"/>
        <v>193.74019999999996</v>
      </c>
      <c r="K147" s="67">
        <f t="shared" si="7"/>
        <v>0.10545062815830399</v>
      </c>
      <c r="L147" s="60" cm="1">
        <f t="array" ref="L147">INDEX('Subway Rank'!$L$2:$L$425,_xlfn.XMATCH($A147,'Subway Rank'!$C$2:$C$425),0)</f>
        <v>357</v>
      </c>
      <c r="M147" s="7"/>
      <c r="N147" s="7"/>
    </row>
    <row r="148" spans="1:14" x14ac:dyDescent="0.2">
      <c r="A148" s="59" t="s">
        <v>204</v>
      </c>
      <c r="B148" s="35" t="str">
        <f>IFERROR(INDEX(Closures!$A$2:$A$138,MATCH(A148,Closures!$E$2:$E$138,0)),"")</f>
        <v/>
      </c>
      <c r="C148" s="10" t="s">
        <v>6</v>
      </c>
      <c r="D148" s="11">
        <v>4637</v>
      </c>
      <c r="E148" s="34">
        <v>4036.3227999999999</v>
      </c>
      <c r="F148" s="34">
        <v>1292.2627</v>
      </c>
      <c r="G148" s="34">
        <v>1945.8340000000001</v>
      </c>
      <c r="H148" s="103">
        <v>2691.5275999999999</v>
      </c>
      <c r="I148" s="105" cm="1">
        <f t="array" ref="I148">INDEX('Subway Rank'!$G$2:$G$425,_xlfn.XMATCH($A148,'Subway Rank'!$C$2:$C$425),0)</f>
        <v>3198</v>
      </c>
      <c r="J148" s="92">
        <f t="shared" si="6"/>
        <v>506.47240000000011</v>
      </c>
      <c r="K148" s="67">
        <f t="shared" si="7"/>
        <v>0.18817284281238658</v>
      </c>
      <c r="L148" s="60" cm="1">
        <f t="array" ref="L148">INDEX('Subway Rank'!$L$2:$L$425,_xlfn.XMATCH($A148,'Subway Rank'!$C$2:$C$425),0)</f>
        <v>293</v>
      </c>
      <c r="M148" s="7"/>
      <c r="N148" s="7"/>
    </row>
    <row r="149" spans="1:14" x14ac:dyDescent="0.2">
      <c r="A149" s="59" t="s">
        <v>205</v>
      </c>
      <c r="B149" s="35" t="str">
        <f>IFERROR(INDEX(Closures!$A$2:$A$138,MATCH(A149,Closures!$E$2:$E$138,0)),"")</f>
        <v/>
      </c>
      <c r="C149" s="10" t="s">
        <v>6</v>
      </c>
      <c r="D149" s="11">
        <v>10191</v>
      </c>
      <c r="E149" s="34">
        <v>10118.5748</v>
      </c>
      <c r="F149" s="34">
        <v>4771.2118</v>
      </c>
      <c r="G149" s="34">
        <v>4919.2253000000001</v>
      </c>
      <c r="H149" s="103">
        <v>5612.3071</v>
      </c>
      <c r="I149" s="105" cm="1">
        <f t="array" ref="I149">INDEX('Subway Rank'!$G$2:$G$425,_xlfn.XMATCH($A149,'Subway Rank'!$C$2:$C$425),0)</f>
        <v>6777</v>
      </c>
      <c r="J149" s="92">
        <f t="shared" si="6"/>
        <v>1164.6929</v>
      </c>
      <c r="K149" s="67">
        <f t="shared" si="7"/>
        <v>0.2075247984915152</v>
      </c>
      <c r="L149" s="60" cm="1">
        <f t="array" ref="L149">INDEX('Subway Rank'!$L$2:$L$425,_xlfn.XMATCH($A149,'Subway Rank'!$C$2:$C$425),0)</f>
        <v>155</v>
      </c>
      <c r="M149" s="7"/>
      <c r="N149" s="7"/>
    </row>
    <row r="150" spans="1:14" x14ac:dyDescent="0.2">
      <c r="A150" s="59" t="s">
        <v>206</v>
      </c>
      <c r="B150" s="35" t="str">
        <f>IFERROR(INDEX(Closures!$A$2:$A$138,MATCH(A150,Closures!$E$2:$E$138,0)),"")</f>
        <v/>
      </c>
      <c r="C150" s="10" t="s">
        <v>6</v>
      </c>
      <c r="D150" s="11">
        <v>19763</v>
      </c>
      <c r="E150" s="34">
        <v>19572.342499999999</v>
      </c>
      <c r="F150" s="34">
        <v>7893.7376999999997</v>
      </c>
      <c r="G150" s="34">
        <v>8441.6244999999999</v>
      </c>
      <c r="H150" s="103">
        <v>10962.3346</v>
      </c>
      <c r="I150" s="105" cm="1">
        <f t="array" ref="I150">INDEX('Subway Rank'!$G$2:$G$425,_xlfn.XMATCH($A150,'Subway Rank'!$C$2:$C$425),0)</f>
        <v>11967</v>
      </c>
      <c r="J150" s="92">
        <f t="shared" si="6"/>
        <v>1004.6653999999999</v>
      </c>
      <c r="K150" s="67">
        <f t="shared" si="7"/>
        <v>9.1647029274220457E-2</v>
      </c>
      <c r="L150" s="60" cm="1">
        <f t="array" ref="L150">INDEX('Subway Rank'!$L$2:$L$425,_xlfn.XMATCH($A150,'Subway Rank'!$C$2:$C$425),0)</f>
        <v>78</v>
      </c>
      <c r="M150" s="7"/>
      <c r="N150" s="7"/>
    </row>
    <row r="151" spans="1:14" x14ac:dyDescent="0.2">
      <c r="A151" s="59" t="s">
        <v>207</v>
      </c>
      <c r="B151" s="35" t="str">
        <f>IFERROR(INDEX(Closures!$A$2:$A$138,MATCH(A151,Closures!$E$2:$E$138,0)),"")</f>
        <v/>
      </c>
      <c r="C151" s="10" t="s">
        <v>6</v>
      </c>
      <c r="D151" s="11">
        <v>2949</v>
      </c>
      <c r="E151" s="34">
        <v>2466.0039000000002</v>
      </c>
      <c r="F151" s="34">
        <v>1330.1880000000001</v>
      </c>
      <c r="G151" s="34">
        <v>1837.3162</v>
      </c>
      <c r="H151" s="103">
        <v>2082.1534999999999</v>
      </c>
      <c r="I151" s="105" cm="1">
        <f t="array" ref="I151">INDEX('Subway Rank'!$G$2:$G$425,_xlfn.XMATCH($A151,'Subway Rank'!$C$2:$C$425),0)</f>
        <v>2416</v>
      </c>
      <c r="J151" s="92">
        <f t="shared" si="6"/>
        <v>333.84650000000011</v>
      </c>
      <c r="K151" s="67">
        <f t="shared" si="7"/>
        <v>0.16033712211899848</v>
      </c>
      <c r="L151" s="60" cm="1">
        <f t="array" ref="L151">INDEX('Subway Rank'!$L$2:$L$425,_xlfn.XMATCH($A151,'Subway Rank'!$C$2:$C$425),0)</f>
        <v>346</v>
      </c>
      <c r="M151" s="7"/>
      <c r="N151" s="7"/>
    </row>
    <row r="152" spans="1:14" x14ac:dyDescent="0.2">
      <c r="A152" s="59" t="s">
        <v>208</v>
      </c>
      <c r="B152" s="35" t="str">
        <f>IFERROR(INDEX(Closures!$A$2:$A$138,MATCH(A152,Closures!$E$2:$E$138,0)),"")</f>
        <v/>
      </c>
      <c r="C152" s="10" t="s">
        <v>6</v>
      </c>
      <c r="D152" s="11">
        <v>8336</v>
      </c>
      <c r="E152" s="34">
        <v>8623.4094999999998</v>
      </c>
      <c r="F152" s="34">
        <v>3938.6587</v>
      </c>
      <c r="G152" s="34">
        <v>4426.3438999999998</v>
      </c>
      <c r="H152" s="103">
        <v>4833.7755999999999</v>
      </c>
      <c r="I152" s="105" cm="1">
        <f t="array" ref="I152">INDEX('Subway Rank'!$G$2:$G$425,_xlfn.XMATCH($A152,'Subway Rank'!$C$2:$C$425),0)</f>
        <v>5217</v>
      </c>
      <c r="J152" s="92">
        <f t="shared" si="6"/>
        <v>383.22440000000006</v>
      </c>
      <c r="K152" s="67">
        <f t="shared" si="7"/>
        <v>7.9280552452621111E-2</v>
      </c>
      <c r="L152" s="60" cm="1">
        <f t="array" ref="L152">INDEX('Subway Rank'!$L$2:$L$425,_xlfn.XMATCH($A152,'Subway Rank'!$C$2:$C$425),0)</f>
        <v>192</v>
      </c>
      <c r="M152" s="7"/>
      <c r="N152" s="7"/>
    </row>
    <row r="153" spans="1:14" x14ac:dyDescent="0.2">
      <c r="A153" s="59" t="s">
        <v>209</v>
      </c>
      <c r="B153" s="35" t="str">
        <f>IFERROR(INDEX(Closures!$A$2:$A$138,MATCH(A153,Closures!$E$2:$E$138,0)),"")</f>
        <v/>
      </c>
      <c r="C153" s="10" t="s">
        <v>6</v>
      </c>
      <c r="D153" s="11">
        <v>3936</v>
      </c>
      <c r="E153" s="34">
        <v>3983.2323000000001</v>
      </c>
      <c r="F153" s="34">
        <v>2008.2824000000001</v>
      </c>
      <c r="G153" s="34">
        <v>2387.3438999999998</v>
      </c>
      <c r="H153" s="103">
        <v>2855.0551</v>
      </c>
      <c r="I153" s="105" cm="1">
        <f t="array" ref="I153">INDEX('Subway Rank'!$G$2:$G$425,_xlfn.XMATCH($A153,'Subway Rank'!$C$2:$C$425),0)</f>
        <v>2866</v>
      </c>
      <c r="J153" s="92">
        <f t="shared" si="6"/>
        <v>10.944899999999961</v>
      </c>
      <c r="K153" s="67">
        <f t="shared" si="7"/>
        <v>3.8335162077957658E-3</v>
      </c>
      <c r="L153" s="60" cm="1">
        <f t="array" ref="L153">INDEX('Subway Rank'!$L$2:$L$425,_xlfn.XMATCH($A153,'Subway Rank'!$C$2:$C$425),0)</f>
        <v>314</v>
      </c>
      <c r="M153" s="7"/>
      <c r="N153" s="7"/>
    </row>
    <row r="154" spans="1:14" x14ac:dyDescent="0.2">
      <c r="A154" s="59" t="s">
        <v>210</v>
      </c>
      <c r="B154" s="35" t="str">
        <f>IFERROR(INDEX(Closures!$A$2:$A$138,MATCH(A154,Closures!$E$2:$E$138,0)),"")</f>
        <v/>
      </c>
      <c r="C154" s="10" t="s">
        <v>6</v>
      </c>
      <c r="D154" s="11">
        <v>5807</v>
      </c>
      <c r="E154" s="34">
        <v>5877.2677000000003</v>
      </c>
      <c r="F154" s="34">
        <v>2015.1646000000001</v>
      </c>
      <c r="G154" s="34">
        <v>2628.2609000000002</v>
      </c>
      <c r="H154" s="103">
        <v>3724.3465000000001</v>
      </c>
      <c r="I154" s="105" cm="1">
        <f t="array" ref="I154">INDEX('Subway Rank'!$G$2:$G$425,_xlfn.XMATCH($A154,'Subway Rank'!$C$2:$C$425),0)</f>
        <v>4259</v>
      </c>
      <c r="J154" s="92">
        <f t="shared" si="6"/>
        <v>534.65349999999989</v>
      </c>
      <c r="K154" s="67">
        <f t="shared" si="7"/>
        <v>0.14355632592187648</v>
      </c>
      <c r="L154" s="60" cm="1">
        <f t="array" ref="L154">INDEX('Subway Rank'!$L$2:$L$425,_xlfn.XMATCH($A154,'Subway Rank'!$C$2:$C$425),0)</f>
        <v>232</v>
      </c>
      <c r="M154" s="7"/>
      <c r="N154" s="7"/>
    </row>
    <row r="155" spans="1:14" x14ac:dyDescent="0.2">
      <c r="A155" s="59" t="s">
        <v>211</v>
      </c>
      <c r="B155" s="35">
        <f>IFERROR(INDEX(Closures!$A$2:$A$138,MATCH(A155,Closures!$E$2:$E$138,0)),"")</f>
        <v>20</v>
      </c>
      <c r="C155" s="10" t="s">
        <v>6</v>
      </c>
      <c r="D155" s="11">
        <v>3232</v>
      </c>
      <c r="E155" s="34">
        <v>4468.3109999999997</v>
      </c>
      <c r="F155" s="34">
        <v>2469.4938999999999</v>
      </c>
      <c r="G155" s="34">
        <v>3129.6125999999999</v>
      </c>
      <c r="H155" s="103">
        <v>4327.4684999999999</v>
      </c>
      <c r="I155" s="105" cm="1">
        <f t="array" ref="I155">INDEX('Subway Rank'!$G$2:$G$425,_xlfn.XMATCH($A155,'Subway Rank'!$C$2:$C$425),0)</f>
        <v>4893</v>
      </c>
      <c r="J155" s="92">
        <f t="shared" si="6"/>
        <v>565.53150000000005</v>
      </c>
      <c r="K155" s="67">
        <f t="shared" si="7"/>
        <v>0.13068414016185215</v>
      </c>
      <c r="L155" s="60" cm="1">
        <f t="array" ref="L155">INDEX('Subway Rank'!$L$2:$L$425,_xlfn.XMATCH($A155,'Subway Rank'!$C$2:$C$425),0)</f>
        <v>210</v>
      </c>
      <c r="M155" s="7"/>
      <c r="N155" s="7"/>
    </row>
    <row r="156" spans="1:14" s="4" customFormat="1" x14ac:dyDescent="0.2">
      <c r="A156" s="59" t="s">
        <v>212</v>
      </c>
      <c r="B156" s="35" t="str">
        <f>IFERROR(INDEX(Closures!$A$2:$A$138,MATCH(A156,Closures!$E$2:$E$138,0)),"")</f>
        <v/>
      </c>
      <c r="C156" s="10" t="s">
        <v>6</v>
      </c>
      <c r="D156" s="11">
        <v>14581</v>
      </c>
      <c r="E156" s="34">
        <v>15411.7165</v>
      </c>
      <c r="F156" s="34">
        <v>5743.2864</v>
      </c>
      <c r="G156" s="34">
        <v>6534.0592999999999</v>
      </c>
      <c r="H156" s="103">
        <v>8740.9645999999993</v>
      </c>
      <c r="I156" s="105" cm="1">
        <f t="array" ref="I156">INDEX('Subway Rank'!$G$2:$G$425,_xlfn.XMATCH($A156,'Subway Rank'!$C$2:$C$425),0)</f>
        <v>10092</v>
      </c>
      <c r="J156" s="92">
        <f t="shared" si="6"/>
        <v>1351.0354000000007</v>
      </c>
      <c r="K156" s="67">
        <f t="shared" si="7"/>
        <v>0.1545636507897539</v>
      </c>
      <c r="L156" s="60" cm="1">
        <f t="array" ref="L156">INDEX('Subway Rank'!$L$2:$L$425,_xlfn.XMATCH($A156,'Subway Rank'!$C$2:$C$425),0)</f>
        <v>100</v>
      </c>
      <c r="M156" s="7"/>
      <c r="N156" s="7"/>
    </row>
    <row r="157" spans="1:14" x14ac:dyDescent="0.2">
      <c r="A157" s="59" t="s">
        <v>213</v>
      </c>
      <c r="B157" s="35" t="str">
        <f>IFERROR(INDEX(Closures!$A$2:$A$138,MATCH(A157,Closures!$E$2:$E$138,0)),"")</f>
        <v/>
      </c>
      <c r="C157" s="10" t="s">
        <v>6</v>
      </c>
      <c r="D157" s="11">
        <v>6358</v>
      </c>
      <c r="E157" s="34">
        <v>6234.4369999999999</v>
      </c>
      <c r="F157" s="34">
        <v>2390.9252999999999</v>
      </c>
      <c r="G157" s="34">
        <v>2624.2253000000001</v>
      </c>
      <c r="H157" s="103">
        <v>3289.3267999999998</v>
      </c>
      <c r="I157" s="105" cm="1">
        <f t="array" ref="I157">INDEX('Subway Rank'!$G$2:$G$425,_xlfn.XMATCH($A157,'Subway Rank'!$C$2:$C$425),0)</f>
        <v>3667</v>
      </c>
      <c r="J157" s="92">
        <f t="shared" si="6"/>
        <v>377.67320000000018</v>
      </c>
      <c r="K157" s="67">
        <f t="shared" si="7"/>
        <v>0.11481777973535502</v>
      </c>
      <c r="L157" s="60" cm="1">
        <f t="array" ref="L157">INDEX('Subway Rank'!$L$2:$L$425,_xlfn.XMATCH($A157,'Subway Rank'!$C$2:$C$425),0)</f>
        <v>270</v>
      </c>
      <c r="M157" s="7"/>
      <c r="N157" s="7"/>
    </row>
    <row r="158" spans="1:14" x14ac:dyDescent="0.2">
      <c r="A158" s="59" t="s">
        <v>214</v>
      </c>
      <c r="B158" s="35" t="str">
        <f>IFERROR(INDEX(Closures!$A$2:$A$138,MATCH(A158,Closures!$E$2:$E$138,0)),"")</f>
        <v/>
      </c>
      <c r="C158" s="10" t="s">
        <v>6</v>
      </c>
      <c r="D158" s="11">
        <v>5462</v>
      </c>
      <c r="E158" s="34">
        <v>5416.1575000000003</v>
      </c>
      <c r="F158" s="34">
        <v>2234.9684999999999</v>
      </c>
      <c r="G158" s="34">
        <v>2960.7984000000001</v>
      </c>
      <c r="H158" s="103">
        <v>4104.5511999999999</v>
      </c>
      <c r="I158" s="105" cm="1">
        <f t="array" ref="I158">INDEX('Subway Rank'!$G$2:$G$425,_xlfn.XMATCH($A158,'Subway Rank'!$C$2:$C$425),0)</f>
        <v>4656</v>
      </c>
      <c r="J158" s="92">
        <f t="shared" si="6"/>
        <v>551.44880000000012</v>
      </c>
      <c r="K158" s="67">
        <f t="shared" si="7"/>
        <v>0.13435057162887873</v>
      </c>
      <c r="L158" s="60" cm="1">
        <f t="array" ref="L158">INDEX('Subway Rank'!$L$2:$L$425,_xlfn.XMATCH($A158,'Subway Rank'!$C$2:$C$425),0)</f>
        <v>215</v>
      </c>
      <c r="M158" s="7"/>
      <c r="N158" s="7"/>
    </row>
    <row r="159" spans="1:14" s="4" customFormat="1" x14ac:dyDescent="0.2">
      <c r="A159" s="59" t="s">
        <v>215</v>
      </c>
      <c r="B159" s="35" t="str">
        <f>IFERROR(INDEX(Closures!$A$2:$A$138,MATCH(A159,Closures!$E$2:$E$138,0)),"")</f>
        <v/>
      </c>
      <c r="C159" s="10" t="s">
        <v>6</v>
      </c>
      <c r="D159" s="11">
        <v>7255</v>
      </c>
      <c r="E159" s="34">
        <v>7094.9409999999998</v>
      </c>
      <c r="F159" s="34">
        <v>2950.6115</v>
      </c>
      <c r="G159" s="34">
        <v>3475.8063000000002</v>
      </c>
      <c r="H159" s="103">
        <v>4186.1653999999999</v>
      </c>
      <c r="I159" s="105" cm="1">
        <f t="array" ref="I159">INDEX('Subway Rank'!$G$2:$G$425,_xlfn.XMATCH($A159,'Subway Rank'!$C$2:$C$425),0)</f>
        <v>4512</v>
      </c>
      <c r="J159" s="92">
        <f t="shared" si="6"/>
        <v>325.83460000000014</v>
      </c>
      <c r="K159" s="67">
        <f t="shared" si="7"/>
        <v>7.7836054925111212E-2</v>
      </c>
      <c r="L159" s="60" cm="1">
        <f t="array" ref="L159">INDEX('Subway Rank'!$L$2:$L$425,_xlfn.XMATCH($A159,'Subway Rank'!$C$2:$C$425),0)</f>
        <v>221</v>
      </c>
      <c r="M159" s="7"/>
      <c r="N159" s="7"/>
    </row>
    <row r="160" spans="1:14" x14ac:dyDescent="0.2">
      <c r="A160" s="59" t="s">
        <v>216</v>
      </c>
      <c r="B160" s="35" t="str">
        <f>IFERROR(INDEX(Closures!$A$2:$A$138,MATCH(A160,Closures!$E$2:$E$138,0)),"")</f>
        <v/>
      </c>
      <c r="C160" s="10" t="s">
        <v>6</v>
      </c>
      <c r="D160" s="11">
        <v>9959</v>
      </c>
      <c r="E160" s="34">
        <v>9346.4055000000008</v>
      </c>
      <c r="F160" s="34">
        <v>3433.5414000000001</v>
      </c>
      <c r="G160" s="34">
        <v>4518.4544999999998</v>
      </c>
      <c r="H160" s="103">
        <v>6049.7244000000001</v>
      </c>
      <c r="I160" s="105" cm="1">
        <f t="array" ref="I160">INDEX('Subway Rank'!$G$2:$G$425,_xlfn.XMATCH($A160,'Subway Rank'!$C$2:$C$425),0)</f>
        <v>6732</v>
      </c>
      <c r="J160" s="92">
        <f t="shared" si="6"/>
        <v>682.27559999999994</v>
      </c>
      <c r="K160" s="67">
        <f t="shared" si="7"/>
        <v>0.11277796390195889</v>
      </c>
      <c r="L160" s="60" cm="1">
        <f t="array" ref="L160">INDEX('Subway Rank'!$L$2:$L$425,_xlfn.XMATCH($A160,'Subway Rank'!$C$2:$C$425),0)</f>
        <v>156</v>
      </c>
      <c r="M160" s="7"/>
      <c r="N160" s="7"/>
    </row>
    <row r="161" spans="1:14" x14ac:dyDescent="0.2">
      <c r="A161" s="59" t="s">
        <v>217</v>
      </c>
      <c r="B161" s="35" t="str">
        <f>IFERROR(INDEX(Closures!$A$2:$A$138,MATCH(A161,Closures!$E$2:$E$138,0)),"")</f>
        <v/>
      </c>
      <c r="C161" s="10" t="s">
        <v>6</v>
      </c>
      <c r="D161" s="11">
        <v>7188</v>
      </c>
      <c r="E161" s="34">
        <v>7348.8582999999999</v>
      </c>
      <c r="F161" s="34">
        <v>2504.4117999999999</v>
      </c>
      <c r="G161" s="34">
        <v>3053.3004000000001</v>
      </c>
      <c r="H161" s="103">
        <v>4350.8227999999999</v>
      </c>
      <c r="I161" s="105" cm="1">
        <f t="array" ref="I161">INDEX('Subway Rank'!$G$2:$G$425,_xlfn.XMATCH($A161,'Subway Rank'!$C$2:$C$425),0)</f>
        <v>5055</v>
      </c>
      <c r="J161" s="92">
        <f t="shared" si="6"/>
        <v>704.17720000000008</v>
      </c>
      <c r="K161" s="67">
        <f t="shared" si="7"/>
        <v>0.16184920240833528</v>
      </c>
      <c r="L161" s="60" cm="1">
        <f t="array" ref="L161">INDEX('Subway Rank'!$L$2:$L$425,_xlfn.XMATCH($A161,'Subway Rank'!$C$2:$C$425),0)</f>
        <v>198</v>
      </c>
      <c r="M161" s="7"/>
      <c r="N161" s="7"/>
    </row>
    <row r="162" spans="1:14" x14ac:dyDescent="0.2">
      <c r="A162" s="59" t="s">
        <v>218</v>
      </c>
      <c r="B162" s="35" t="str">
        <f>IFERROR(INDEX(Closures!$A$2:$A$138,MATCH(A162,Closures!$E$2:$E$138,0)),"")</f>
        <v/>
      </c>
      <c r="C162" s="10" t="s">
        <v>6</v>
      </c>
      <c r="D162" s="11">
        <v>6964</v>
      </c>
      <c r="E162" s="34">
        <v>6409.3071</v>
      </c>
      <c r="F162" s="34">
        <v>2708.4234000000001</v>
      </c>
      <c r="G162" s="34">
        <v>3536.3281000000002</v>
      </c>
      <c r="H162" s="103">
        <v>4532.4173000000001</v>
      </c>
      <c r="I162" s="105" cm="1">
        <f t="array" ref="I162">INDEX('Subway Rank'!$G$2:$G$425,_xlfn.XMATCH($A162,'Subway Rank'!$C$2:$C$425),0)</f>
        <v>4744</v>
      </c>
      <c r="J162" s="92">
        <f t="shared" si="6"/>
        <v>211.58269999999993</v>
      </c>
      <c r="K162" s="67">
        <f t="shared" si="7"/>
        <v>4.6682087282651559E-2</v>
      </c>
      <c r="L162" s="60" cm="1">
        <f t="array" ref="L162">INDEX('Subway Rank'!$L$2:$L$425,_xlfn.XMATCH($A162,'Subway Rank'!$C$2:$C$425),0)</f>
        <v>211</v>
      </c>
      <c r="M162" s="7"/>
      <c r="N162" s="7"/>
    </row>
    <row r="163" spans="1:14" s="4" customFormat="1" x14ac:dyDescent="0.2">
      <c r="A163" s="59" t="s">
        <v>219</v>
      </c>
      <c r="B163" s="35" t="str">
        <f>IFERROR(INDEX(Closures!$A$2:$A$138,MATCH(A163,Closures!$E$2:$E$138,0)),"")</f>
        <v/>
      </c>
      <c r="C163" s="10" t="s">
        <v>6</v>
      </c>
      <c r="D163" s="11">
        <v>5896</v>
      </c>
      <c r="E163" s="34">
        <v>5710.2402000000002</v>
      </c>
      <c r="F163" s="34">
        <v>2586.3371999999999</v>
      </c>
      <c r="G163" s="34">
        <v>2715.2411000000002</v>
      </c>
      <c r="H163" s="103">
        <v>3346.0551</v>
      </c>
      <c r="I163" s="105" cm="1">
        <f t="array" ref="I163">INDEX('Subway Rank'!$G$2:$G$425,_xlfn.XMATCH($A163,'Subway Rank'!$C$2:$C$425),0)</f>
        <v>3839</v>
      </c>
      <c r="J163" s="92">
        <f t="shared" si="6"/>
        <v>492.94489999999996</v>
      </c>
      <c r="K163" s="67">
        <f t="shared" si="7"/>
        <v>0.14732121416649713</v>
      </c>
      <c r="L163" s="60" cm="1">
        <f t="array" ref="L163">INDEX('Subway Rank'!$L$2:$L$425,_xlfn.XMATCH($A163,'Subway Rank'!$C$2:$C$425),0)</f>
        <v>262</v>
      </c>
      <c r="M163" s="7"/>
      <c r="N163" s="7"/>
    </row>
    <row r="164" spans="1:14" x14ac:dyDescent="0.2">
      <c r="A164" s="59" t="s">
        <v>220</v>
      </c>
      <c r="B164" s="35" t="str">
        <f>IFERROR(INDEX(Closures!$A$2:$A$138,MATCH(A164,Closures!$E$2:$E$138,0)),"")</f>
        <v/>
      </c>
      <c r="C164" s="10" t="s">
        <v>6</v>
      </c>
      <c r="D164" s="11">
        <v>9509</v>
      </c>
      <c r="E164" s="34">
        <v>10005.972400000001</v>
      </c>
      <c r="F164" s="34">
        <v>4113.2628000000004</v>
      </c>
      <c r="G164" s="34">
        <v>5295.8181999999997</v>
      </c>
      <c r="H164" s="103">
        <v>6800.1023999999998</v>
      </c>
      <c r="I164" s="105" cm="1">
        <f t="array" ref="I164">INDEX('Subway Rank'!$G$2:$G$425,_xlfn.XMATCH($A164,'Subway Rank'!$C$2:$C$425),0)</f>
        <v>7672</v>
      </c>
      <c r="J164" s="92">
        <f t="shared" si="6"/>
        <v>871.89760000000024</v>
      </c>
      <c r="K164" s="67">
        <f t="shared" si="7"/>
        <v>0.12821830447729732</v>
      </c>
      <c r="L164" s="60" cm="1">
        <f t="array" ref="L164">INDEX('Subway Rank'!$L$2:$L$425,_xlfn.XMATCH($A164,'Subway Rank'!$C$2:$C$425),0)</f>
        <v>140</v>
      </c>
      <c r="M164" s="7"/>
      <c r="N164" s="7"/>
    </row>
    <row r="165" spans="1:14" s="4" customFormat="1" x14ac:dyDescent="0.2">
      <c r="A165" s="59" t="s">
        <v>221</v>
      </c>
      <c r="B165" s="35" t="str">
        <f>IFERROR(INDEX(Closures!$A$2:$A$138,MATCH(A165,Closures!$E$2:$E$138,0)),"")</f>
        <v/>
      </c>
      <c r="C165" s="10" t="s">
        <v>6</v>
      </c>
      <c r="D165" s="11">
        <v>6579</v>
      </c>
      <c r="E165" s="34">
        <v>6522.1850000000004</v>
      </c>
      <c r="F165" s="34">
        <v>2645.1453000000001</v>
      </c>
      <c r="G165" s="34">
        <v>2926.7114999999999</v>
      </c>
      <c r="H165" s="103">
        <v>3484.1653999999999</v>
      </c>
      <c r="I165" s="105" cm="1">
        <f t="array" ref="I165">INDEX('Subway Rank'!$G$2:$G$425,_xlfn.XMATCH($A165,'Subway Rank'!$C$2:$C$425),0)</f>
        <v>3847</v>
      </c>
      <c r="J165" s="92">
        <f t="shared" si="6"/>
        <v>362.83460000000014</v>
      </c>
      <c r="K165" s="67">
        <f t="shared" si="7"/>
        <v>0.10413816749342616</v>
      </c>
      <c r="L165" s="60" cm="1">
        <f t="array" ref="L165">INDEX('Subway Rank'!$L$2:$L$425,_xlfn.XMATCH($A165,'Subway Rank'!$C$2:$C$425),0)</f>
        <v>259</v>
      </c>
      <c r="M165" s="7"/>
      <c r="N165" s="7"/>
    </row>
    <row r="166" spans="1:14" x14ac:dyDescent="0.2">
      <c r="A166" s="59" t="s">
        <v>222</v>
      </c>
      <c r="B166" s="35" t="str">
        <f>IFERROR(INDEX(Closures!$A$2:$A$138,MATCH(A166,Closures!$E$2:$E$138,0)),"")</f>
        <v/>
      </c>
      <c r="C166" s="10" t="s">
        <v>6</v>
      </c>
      <c r="D166" s="11">
        <v>8386</v>
      </c>
      <c r="E166" s="34">
        <v>7390.5511999999999</v>
      </c>
      <c r="F166" s="34">
        <v>3278.9569000000001</v>
      </c>
      <c r="G166" s="34">
        <v>4041.9011999999998</v>
      </c>
      <c r="H166" s="103">
        <v>4909.5865999999996</v>
      </c>
      <c r="I166" s="105" cm="1">
        <f t="array" ref="I166">INDEX('Subway Rank'!$G$2:$G$425,_xlfn.XMATCH($A166,'Subway Rank'!$C$2:$C$425),0)</f>
        <v>5434</v>
      </c>
      <c r="J166" s="92">
        <f t="shared" si="6"/>
        <v>524.41340000000037</v>
      </c>
      <c r="K166" s="67">
        <f t="shared" si="7"/>
        <v>0.10681416639030268</v>
      </c>
      <c r="L166" s="60" cm="1">
        <f t="array" ref="L166">INDEX('Subway Rank'!$L$2:$L$425,_xlfn.XMATCH($A166,'Subway Rank'!$C$2:$C$425),0)</f>
        <v>185</v>
      </c>
      <c r="M166" s="7"/>
      <c r="N166" s="7"/>
    </row>
    <row r="167" spans="1:14" x14ac:dyDescent="0.2">
      <c r="A167" s="59" t="s">
        <v>223</v>
      </c>
      <c r="B167" s="35" t="str">
        <f>IFERROR(INDEX(Closures!$A$2:$A$138,MATCH(A167,Closures!$E$2:$E$138,0)),"")</f>
        <v/>
      </c>
      <c r="C167" s="10" t="s">
        <v>6</v>
      </c>
      <c r="D167" s="11">
        <v>2782</v>
      </c>
      <c r="E167" s="34">
        <v>3280.9803000000002</v>
      </c>
      <c r="F167" s="34">
        <v>1400.702</v>
      </c>
      <c r="G167" s="34">
        <v>1572.4348</v>
      </c>
      <c r="H167" s="103">
        <v>1764.9487999999999</v>
      </c>
      <c r="I167" s="105" cm="1">
        <f t="array" ref="I167">INDEX('Subway Rank'!$G$2:$G$425,_xlfn.XMATCH($A167,'Subway Rank'!$C$2:$C$425),0)</f>
        <v>1849</v>
      </c>
      <c r="J167" s="92">
        <f t="shared" si="6"/>
        <v>84.051200000000108</v>
      </c>
      <c r="K167" s="67">
        <f t="shared" si="7"/>
        <v>4.762245794325598E-2</v>
      </c>
      <c r="L167" s="60" cm="1">
        <f t="array" ref="L167">INDEX('Subway Rank'!$L$2:$L$425,_xlfn.XMATCH($A167,'Subway Rank'!$C$2:$C$425),0)</f>
        <v>373</v>
      </c>
      <c r="M167" s="7"/>
      <c r="N167" s="7"/>
    </row>
    <row r="168" spans="1:14" x14ac:dyDescent="0.2">
      <c r="A168" s="59" t="s">
        <v>224</v>
      </c>
      <c r="B168" s="35" t="str">
        <f>IFERROR(INDEX(Closures!$A$2:$A$138,MATCH(A168,Closures!$E$2:$E$138,0)),"")</f>
        <v/>
      </c>
      <c r="C168" s="10" t="s">
        <v>6</v>
      </c>
      <c r="D168" s="11">
        <v>10281</v>
      </c>
      <c r="E168" s="34">
        <v>10775.8346</v>
      </c>
      <c r="F168" s="34">
        <v>3135.8548999999998</v>
      </c>
      <c r="G168" s="34">
        <v>4085.2451000000001</v>
      </c>
      <c r="H168" s="103">
        <v>6486.2244000000001</v>
      </c>
      <c r="I168" s="105" cm="1">
        <f t="array" ref="I168">INDEX('Subway Rank'!$G$2:$G$425,_xlfn.XMATCH($A168,'Subway Rank'!$C$2:$C$425),0)</f>
        <v>6859</v>
      </c>
      <c r="J168" s="92">
        <f t="shared" si="6"/>
        <v>372.77559999999994</v>
      </c>
      <c r="K168" s="67">
        <f t="shared" si="7"/>
        <v>5.7471893818536395E-2</v>
      </c>
      <c r="L168" s="60" cm="1">
        <f t="array" ref="L168">INDEX('Subway Rank'!$L$2:$L$425,_xlfn.XMATCH($A168,'Subway Rank'!$C$2:$C$425),0)</f>
        <v>153</v>
      </c>
      <c r="M168" s="7"/>
      <c r="N168" s="7"/>
    </row>
    <row r="169" spans="1:14" x14ac:dyDescent="0.2">
      <c r="A169" s="59" t="s">
        <v>225</v>
      </c>
      <c r="B169" s="35" t="str">
        <f>IFERROR(INDEX(Closures!$A$2:$A$138,MATCH(A169,Closures!$E$2:$E$138,0)),"")</f>
        <v/>
      </c>
      <c r="C169" s="10" t="s">
        <v>6</v>
      </c>
      <c r="D169" s="11">
        <v>6938</v>
      </c>
      <c r="E169" s="34">
        <v>7466.5</v>
      </c>
      <c r="F169" s="34">
        <v>2764.8274000000001</v>
      </c>
      <c r="G169" s="34">
        <v>3256.4901</v>
      </c>
      <c r="H169" s="103">
        <v>4326.9213</v>
      </c>
      <c r="I169" s="105" cm="1">
        <f t="array" ref="I169">INDEX('Subway Rank'!$G$2:$G$425,_xlfn.XMATCH($A169,'Subway Rank'!$C$2:$C$425),0)</f>
        <v>5087</v>
      </c>
      <c r="J169" s="92">
        <f t="shared" si="6"/>
        <v>760.07870000000003</v>
      </c>
      <c r="K169" s="67">
        <f t="shared" si="7"/>
        <v>0.17566270502770642</v>
      </c>
      <c r="L169" s="60" cm="1">
        <f t="array" ref="L169">INDEX('Subway Rank'!$L$2:$L$425,_xlfn.XMATCH($A169,'Subway Rank'!$C$2:$C$425),0)</f>
        <v>196</v>
      </c>
      <c r="M169" s="7"/>
      <c r="N169" s="7"/>
    </row>
    <row r="170" spans="1:14" s="4" customFormat="1" x14ac:dyDescent="0.2">
      <c r="A170" s="59" t="s">
        <v>226</v>
      </c>
      <c r="B170" s="35" t="str">
        <f>IFERROR(INDEX(Closures!$A$2:$A$138,MATCH(A170,Closures!$E$2:$E$138,0)),"")</f>
        <v/>
      </c>
      <c r="C170" s="10" t="s">
        <v>6</v>
      </c>
      <c r="D170" s="11">
        <v>10540</v>
      </c>
      <c r="E170" s="34">
        <v>11237.582700000001</v>
      </c>
      <c r="F170" s="34">
        <v>4400.8981000000003</v>
      </c>
      <c r="G170" s="34">
        <v>5261.3518000000004</v>
      </c>
      <c r="H170" s="103">
        <v>7017.6102000000001</v>
      </c>
      <c r="I170" s="105" cm="1">
        <f t="array" ref="I170">INDEX('Subway Rank'!$G$2:$G$425,_xlfn.XMATCH($A170,'Subway Rank'!$C$2:$C$425),0)</f>
        <v>8428</v>
      </c>
      <c r="J170" s="92">
        <f t="shared" si="6"/>
        <v>1410.3897999999999</v>
      </c>
      <c r="K170" s="67">
        <f t="shared" si="7"/>
        <v>0.20097864654836484</v>
      </c>
      <c r="L170" s="60" cm="1">
        <f t="array" ref="L170">INDEX('Subway Rank'!$L$2:$L$425,_xlfn.XMATCH($A170,'Subway Rank'!$C$2:$C$425),0)</f>
        <v>126</v>
      </c>
      <c r="M170" s="7"/>
      <c r="N170" s="7"/>
    </row>
    <row r="171" spans="1:14" x14ac:dyDescent="0.2">
      <c r="A171" s="59" t="s">
        <v>21</v>
      </c>
      <c r="B171" s="35" t="str">
        <f>IFERROR(INDEX(Closures!$A$2:$A$138,MATCH(A171,Closures!$E$2:$E$138,0)),"")</f>
        <v/>
      </c>
      <c r="C171" s="10" t="s">
        <v>6</v>
      </c>
      <c r="D171" s="11">
        <v>42274</v>
      </c>
      <c r="E171" s="34">
        <v>41454.614200000004</v>
      </c>
      <c r="F171" s="34">
        <v>13384.592500000001</v>
      </c>
      <c r="G171" s="34">
        <v>14340.2292</v>
      </c>
      <c r="H171" s="103">
        <v>21319.2677</v>
      </c>
      <c r="I171" s="105" cm="1">
        <f t="array" ref="I171">INDEX('Subway Rank'!$G$2:$G$425,_xlfn.XMATCH($A171,'Subway Rank'!$C$2:$C$425),0)</f>
        <v>24204</v>
      </c>
      <c r="J171" s="92">
        <f t="shared" si="6"/>
        <v>2884.7322999999997</v>
      </c>
      <c r="K171" s="67">
        <f t="shared" si="7"/>
        <v>0.13531104072585007</v>
      </c>
      <c r="L171" s="60" cm="1">
        <f t="array" ref="L171">INDEX('Subway Rank'!$L$2:$L$425,_xlfn.XMATCH($A171,'Subway Rank'!$C$2:$C$425),0)</f>
        <v>24</v>
      </c>
      <c r="M171" s="7"/>
      <c r="N171" s="7"/>
    </row>
    <row r="172" spans="1:14" s="4" customFormat="1" x14ac:dyDescent="0.2">
      <c r="A172" s="59" t="s">
        <v>227</v>
      </c>
      <c r="B172" s="35" t="str">
        <f>IFERROR(INDEX(Closures!$A$2:$A$138,MATCH(A172,Closures!$E$2:$E$138,0)),"")</f>
        <v/>
      </c>
      <c r="C172" s="10" t="s">
        <v>6</v>
      </c>
      <c r="D172" s="11">
        <v>7674</v>
      </c>
      <c r="E172" s="34">
        <v>7220.9291000000003</v>
      </c>
      <c r="F172" s="34">
        <v>2879.4942000000001</v>
      </c>
      <c r="G172" s="34">
        <v>3802.3676</v>
      </c>
      <c r="H172" s="103">
        <v>5100.3031000000001</v>
      </c>
      <c r="I172" s="105" cm="1">
        <f t="array" ref="I172">INDEX('Subway Rank'!$G$2:$G$425,_xlfn.XMATCH($A172,'Subway Rank'!$C$2:$C$425),0)</f>
        <v>5875</v>
      </c>
      <c r="J172" s="92">
        <f t="shared" si="6"/>
        <v>774.69689999999991</v>
      </c>
      <c r="K172" s="67">
        <f t="shared" si="7"/>
        <v>0.15189232577177617</v>
      </c>
      <c r="L172" s="60" cm="1">
        <f t="array" ref="L172">INDEX('Subway Rank'!$L$2:$L$425,_xlfn.XMATCH($A172,'Subway Rank'!$C$2:$C$425),0)</f>
        <v>174</v>
      </c>
      <c r="M172" s="7"/>
      <c r="N172" s="7"/>
    </row>
    <row r="173" spans="1:14" x14ac:dyDescent="0.2">
      <c r="A173" s="59" t="s">
        <v>228</v>
      </c>
      <c r="B173" s="35" t="str">
        <f>IFERROR(INDEX(Closures!$A$2:$A$138,MATCH(A173,Closures!$E$2:$E$138,0)),"")</f>
        <v/>
      </c>
      <c r="C173" s="10" t="s">
        <v>6</v>
      </c>
      <c r="D173" s="11">
        <v>2080</v>
      </c>
      <c r="E173" s="34">
        <v>2215.6457</v>
      </c>
      <c r="F173" s="34">
        <v>1093.0234</v>
      </c>
      <c r="G173" s="34">
        <v>1155.8656000000001</v>
      </c>
      <c r="H173" s="103">
        <v>1452.4094</v>
      </c>
      <c r="I173" s="105" cm="1">
        <f t="array" ref="I173">INDEX('Subway Rank'!$G$2:$G$425,_xlfn.XMATCH($A173,'Subway Rank'!$C$2:$C$425),0)</f>
        <v>1567</v>
      </c>
      <c r="J173" s="92">
        <f t="shared" si="6"/>
        <v>114.59059999999999</v>
      </c>
      <c r="K173" s="67">
        <f t="shared" si="7"/>
        <v>7.8896900557101871E-2</v>
      </c>
      <c r="L173" s="60" cm="1">
        <f t="array" ref="L173">INDEX('Subway Rank'!$L$2:$L$425,_xlfn.XMATCH($A173,'Subway Rank'!$C$2:$C$425),0)</f>
        <v>392</v>
      </c>
      <c r="M173" s="7"/>
      <c r="N173" s="7"/>
    </row>
    <row r="174" spans="1:14" s="4" customFormat="1" x14ac:dyDescent="0.2">
      <c r="A174" s="59" t="s">
        <v>229</v>
      </c>
      <c r="B174" s="35" t="str">
        <f>IFERROR(INDEX(Closures!$A$2:$A$138,MATCH(A174,Closures!$E$2:$E$138,0)),"")</f>
        <v/>
      </c>
      <c r="C174" s="10" t="s">
        <v>6</v>
      </c>
      <c r="D174" s="11">
        <v>19569</v>
      </c>
      <c r="E174" s="34">
        <v>19744.9882</v>
      </c>
      <c r="F174" s="34">
        <v>8453.7806999999993</v>
      </c>
      <c r="G174" s="34">
        <v>10330.790499999999</v>
      </c>
      <c r="H174" s="103">
        <v>12857.354300000001</v>
      </c>
      <c r="I174" s="105" cm="1">
        <f t="array" ref="I174">INDEX('Subway Rank'!$G$2:$G$425,_xlfn.XMATCH($A174,'Subway Rank'!$C$2:$C$425),0)</f>
        <v>14143</v>
      </c>
      <c r="J174" s="92">
        <f t="shared" si="6"/>
        <v>1285.6456999999991</v>
      </c>
      <c r="K174" s="67">
        <f t="shared" si="7"/>
        <v>9.9993021114771569E-2</v>
      </c>
      <c r="L174" s="60" cm="1">
        <f t="array" ref="L174">INDEX('Subway Rank'!$L$2:$L$425,_xlfn.XMATCH($A174,'Subway Rank'!$C$2:$C$425),0)</f>
        <v>61</v>
      </c>
      <c r="M174" s="7"/>
      <c r="N174" s="7"/>
    </row>
    <row r="175" spans="1:14" x14ac:dyDescent="0.2">
      <c r="A175" s="59" t="s">
        <v>230</v>
      </c>
      <c r="B175" s="35" t="str">
        <f>IFERROR(INDEX(Closures!$A$2:$A$138,MATCH(A175,Closures!$E$2:$E$138,0)),"")</f>
        <v/>
      </c>
      <c r="C175" s="10" t="s">
        <v>6</v>
      </c>
      <c r="D175" s="11">
        <v>4567</v>
      </c>
      <c r="E175" s="34">
        <v>3723.5354000000002</v>
      </c>
      <c r="F175" s="34">
        <v>1708.3215</v>
      </c>
      <c r="G175" s="34">
        <v>1863.585</v>
      </c>
      <c r="H175" s="103">
        <v>2250.3818999999999</v>
      </c>
      <c r="I175" s="105" cm="1">
        <f t="array" ref="I175">INDEX('Subway Rank'!$G$2:$G$425,_xlfn.XMATCH($A175,'Subway Rank'!$C$2:$C$425),0)</f>
        <v>2422</v>
      </c>
      <c r="J175" s="92">
        <f t="shared" si="6"/>
        <v>171.61810000000014</v>
      </c>
      <c r="K175" s="67">
        <f t="shared" si="7"/>
        <v>7.626176694720134E-2</v>
      </c>
      <c r="L175" s="60" cm="1">
        <f t="array" ref="L175">INDEX('Subway Rank'!$L$2:$L$425,_xlfn.XMATCH($A175,'Subway Rank'!$C$2:$C$425),0)</f>
        <v>345</v>
      </c>
      <c r="M175" s="7"/>
      <c r="N175" s="7"/>
    </row>
    <row r="176" spans="1:14" s="4" customFormat="1" x14ac:dyDescent="0.2">
      <c r="A176" s="59" t="s">
        <v>231</v>
      </c>
      <c r="B176" s="35">
        <f>IFERROR(INDEX(Closures!$A$2:$A$138,MATCH(A176,Closures!$E$2:$E$138,0)),"")</f>
        <v>21</v>
      </c>
      <c r="C176" s="10" t="s">
        <v>6</v>
      </c>
      <c r="D176" s="11">
        <v>3328</v>
      </c>
      <c r="E176" s="34">
        <v>4362.8819000000003</v>
      </c>
      <c r="F176" s="34">
        <v>2115.2901999999999</v>
      </c>
      <c r="G176" s="34">
        <v>2720.0830000000001</v>
      </c>
      <c r="H176" s="103">
        <v>3485.3543</v>
      </c>
      <c r="I176" s="105" cm="1">
        <f t="array" ref="I176">INDEX('Subway Rank'!$G$2:$G$425,_xlfn.XMATCH($A176,'Subway Rank'!$C$2:$C$425),0)</f>
        <v>3873</v>
      </c>
      <c r="J176" s="92">
        <f t="shared" si="6"/>
        <v>387.64570000000003</v>
      </c>
      <c r="K176" s="67">
        <f t="shared" si="7"/>
        <v>0.11122131830327839</v>
      </c>
      <c r="L176" s="60" cm="1">
        <f t="array" ref="L176">INDEX('Subway Rank'!$L$2:$L$425,_xlfn.XMATCH($A176,'Subway Rank'!$C$2:$C$425),0)</f>
        <v>256</v>
      </c>
      <c r="M176" s="7"/>
      <c r="N176" s="7"/>
    </row>
    <row r="177" spans="1:14" s="4" customFormat="1" x14ac:dyDescent="0.2">
      <c r="A177" s="59" t="s">
        <v>232</v>
      </c>
      <c r="B177" s="35" t="str">
        <f>IFERROR(INDEX(Closures!$A$2:$A$138,MATCH(A177,Closures!$E$2:$E$138,0)),"")</f>
        <v/>
      </c>
      <c r="C177" s="10" t="s">
        <v>6</v>
      </c>
      <c r="D177" s="11">
        <v>4623</v>
      </c>
      <c r="E177" s="34">
        <v>4697.4566999999997</v>
      </c>
      <c r="F177" s="34">
        <v>1958.1647</v>
      </c>
      <c r="G177" s="34">
        <v>2353.0672</v>
      </c>
      <c r="H177" s="103">
        <v>2892.3780000000002</v>
      </c>
      <c r="I177" s="105" cm="1">
        <f t="array" ref="I177">INDEX('Subway Rank'!$G$2:$G$425,_xlfn.XMATCH($A177,'Subway Rank'!$C$2:$C$425),0)</f>
        <v>3233</v>
      </c>
      <c r="J177" s="92">
        <f t="shared" si="6"/>
        <v>340.62199999999984</v>
      </c>
      <c r="K177" s="67">
        <f t="shared" si="7"/>
        <v>0.11776538197981032</v>
      </c>
      <c r="L177" s="60" cm="1">
        <f t="array" ref="L177">INDEX('Subway Rank'!$L$2:$L$425,_xlfn.XMATCH($A177,'Subway Rank'!$C$2:$C$425),0)</f>
        <v>289</v>
      </c>
      <c r="M177" s="7"/>
      <c r="N177" s="7"/>
    </row>
    <row r="178" spans="1:14" s="4" customFormat="1" x14ac:dyDescent="0.2">
      <c r="A178" s="59" t="s">
        <v>233</v>
      </c>
      <c r="B178" s="35" t="str">
        <f>IFERROR(INDEX(Closures!$A$2:$A$138,MATCH(A178,Closures!$E$2:$E$138,0)),"")</f>
        <v/>
      </c>
      <c r="C178" s="10" t="s">
        <v>6</v>
      </c>
      <c r="D178" s="11">
        <v>6585</v>
      </c>
      <c r="E178" s="34">
        <v>6642.7402000000002</v>
      </c>
      <c r="F178" s="34">
        <v>2473.404</v>
      </c>
      <c r="G178" s="34">
        <v>2891.2292000000002</v>
      </c>
      <c r="H178" s="103">
        <v>3951.7755999999999</v>
      </c>
      <c r="I178" s="105" cm="1">
        <f t="array" ref="I178">INDEX('Subway Rank'!$G$2:$G$425,_xlfn.XMATCH($A178,'Subway Rank'!$C$2:$C$425),0)</f>
        <v>4470</v>
      </c>
      <c r="J178" s="92">
        <f t="shared" si="6"/>
        <v>518.22440000000006</v>
      </c>
      <c r="K178" s="67">
        <f t="shared" si="7"/>
        <v>0.13113710201561041</v>
      </c>
      <c r="L178" s="60" cm="1">
        <f t="array" ref="L178">INDEX('Subway Rank'!$L$2:$L$425,_xlfn.XMATCH($A178,'Subway Rank'!$C$2:$C$425),0)</f>
        <v>224</v>
      </c>
      <c r="M178" s="7"/>
      <c r="N178" s="7"/>
    </row>
    <row r="179" spans="1:14" x14ac:dyDescent="0.2">
      <c r="A179" s="59" t="s">
        <v>234</v>
      </c>
      <c r="B179" s="35">
        <f>IFERROR(INDEX(Closures!$A$2:$A$138,MATCH(A179,Closures!$E$2:$E$138,0)),"")</f>
        <v>22</v>
      </c>
      <c r="C179" s="10" t="s">
        <v>6</v>
      </c>
      <c r="D179" s="11">
        <v>2446</v>
      </c>
      <c r="E179" s="34">
        <v>4522.2205000000004</v>
      </c>
      <c r="F179" s="34">
        <v>1978.0038</v>
      </c>
      <c r="G179" s="34">
        <v>2203.8063000000002</v>
      </c>
      <c r="H179" s="103">
        <v>2642.0196999999998</v>
      </c>
      <c r="I179" s="105" cm="1">
        <f t="array" ref="I179">INDEX('Subway Rank'!$G$2:$G$425,_xlfn.XMATCH($A179,'Subway Rank'!$C$2:$C$425),0)</f>
        <v>2814</v>
      </c>
      <c r="J179" s="92">
        <f t="shared" si="6"/>
        <v>171.98030000000017</v>
      </c>
      <c r="K179" s="67">
        <f t="shared" si="7"/>
        <v>6.5094253460714235E-2</v>
      </c>
      <c r="L179" s="60" cm="1">
        <f t="array" ref="L179">INDEX('Subway Rank'!$L$2:$L$425,_xlfn.XMATCH($A179,'Subway Rank'!$C$2:$C$425),0)</f>
        <v>319</v>
      </c>
      <c r="M179" s="7"/>
      <c r="N179" s="7"/>
    </row>
    <row r="180" spans="1:14" x14ac:dyDescent="0.2">
      <c r="A180" s="59" t="s">
        <v>235</v>
      </c>
      <c r="B180" s="35" t="str">
        <f>IFERROR(INDEX(Closures!$A$2:$A$138,MATCH(A180,Closures!$E$2:$E$138,0)),"")</f>
        <v/>
      </c>
      <c r="C180" s="10" t="s">
        <v>6</v>
      </c>
      <c r="D180" s="11">
        <v>6144</v>
      </c>
      <c r="E180" s="34">
        <v>5562.4606000000003</v>
      </c>
      <c r="F180" s="34">
        <v>2219.5882000000001</v>
      </c>
      <c r="G180" s="34">
        <v>2648.8418999999999</v>
      </c>
      <c r="H180" s="103">
        <v>3295.2244000000001</v>
      </c>
      <c r="I180" s="105" cm="1">
        <f t="array" ref="I180">INDEX('Subway Rank'!$G$2:$G$425,_xlfn.XMATCH($A180,'Subway Rank'!$C$2:$C$425),0)</f>
        <v>3643</v>
      </c>
      <c r="J180" s="92">
        <f t="shared" si="6"/>
        <v>347.77559999999994</v>
      </c>
      <c r="K180" s="67">
        <f t="shared" si="7"/>
        <v>0.10553927677884394</v>
      </c>
      <c r="L180" s="60" cm="1">
        <f t="array" ref="L180">INDEX('Subway Rank'!$L$2:$L$425,_xlfn.XMATCH($A180,'Subway Rank'!$C$2:$C$425),0)</f>
        <v>272</v>
      </c>
      <c r="M180" s="7"/>
      <c r="N180" s="7"/>
    </row>
    <row r="181" spans="1:14" s="4" customFormat="1" x14ac:dyDescent="0.2">
      <c r="A181" s="59" t="s">
        <v>236</v>
      </c>
      <c r="B181" s="35" t="str">
        <f>IFERROR(INDEX(Closures!$A$2:$A$138,MATCH(A181,Closures!$E$2:$E$138,0)),"")</f>
        <v/>
      </c>
      <c r="C181" s="10" t="s">
        <v>6</v>
      </c>
      <c r="D181" s="11">
        <v>4889</v>
      </c>
      <c r="E181" s="34">
        <v>4927.8779999999997</v>
      </c>
      <c r="F181" s="34">
        <v>1860.1686999999999</v>
      </c>
      <c r="G181" s="34">
        <v>2350.3912999999998</v>
      </c>
      <c r="H181" s="103">
        <v>3265.7755999999999</v>
      </c>
      <c r="I181" s="105" cm="1">
        <f t="array" ref="I181">INDEX('Subway Rank'!$G$2:$G$425,_xlfn.XMATCH($A181,'Subway Rank'!$C$2:$C$425),0)</f>
        <v>3711</v>
      </c>
      <c r="J181" s="92">
        <f t="shared" si="6"/>
        <v>445.22440000000006</v>
      </c>
      <c r="K181" s="67">
        <f t="shared" si="7"/>
        <v>0.13633037126004618</v>
      </c>
      <c r="L181" s="60" cm="1">
        <f t="array" ref="L181">INDEX('Subway Rank'!$L$2:$L$425,_xlfn.XMATCH($A181,'Subway Rank'!$C$2:$C$425),0)</f>
        <v>268</v>
      </c>
      <c r="M181" s="7"/>
      <c r="N181" s="7"/>
    </row>
    <row r="182" spans="1:14" x14ac:dyDescent="0.2">
      <c r="A182" s="59" t="s">
        <v>237</v>
      </c>
      <c r="B182" s="35" t="str">
        <f>IFERROR(INDEX(Closures!$A$2:$A$138,MATCH(A182,Closures!$E$2:$E$138,0)),"")</f>
        <v/>
      </c>
      <c r="C182" s="10" t="s">
        <v>6</v>
      </c>
      <c r="D182" s="11">
        <v>2754</v>
      </c>
      <c r="E182" s="34">
        <v>2749.0630000000001</v>
      </c>
      <c r="F182" s="34">
        <v>1238.2430999999999</v>
      </c>
      <c r="G182" s="34">
        <v>1306.8340000000001</v>
      </c>
      <c r="H182" s="103">
        <v>1557.7873999999999</v>
      </c>
      <c r="I182" s="105" cm="1">
        <f t="array" ref="I182">INDEX('Subway Rank'!$G$2:$G$425,_xlfn.XMATCH($A182,'Subway Rank'!$C$2:$C$425),0)</f>
        <v>1661</v>
      </c>
      <c r="J182" s="92">
        <f t="shared" si="6"/>
        <v>103.21260000000007</v>
      </c>
      <c r="K182" s="67">
        <f t="shared" si="7"/>
        <v>6.6255896022782104E-2</v>
      </c>
      <c r="L182" s="60" cm="1">
        <f t="array" ref="L182">INDEX('Subway Rank'!$L$2:$L$425,_xlfn.XMATCH($A182,'Subway Rank'!$C$2:$C$425),0)</f>
        <v>383</v>
      </c>
      <c r="M182" s="7"/>
      <c r="N182" s="7"/>
    </row>
    <row r="183" spans="1:14" s="4" customFormat="1" x14ac:dyDescent="0.2">
      <c r="A183" s="59" t="s">
        <v>238</v>
      </c>
      <c r="B183" s="35" t="str">
        <f>IFERROR(INDEX(Closures!$A$2:$A$138,MATCH(A183,Closures!$E$2:$E$138,0)),"")</f>
        <v/>
      </c>
      <c r="C183" s="10" t="s">
        <v>6</v>
      </c>
      <c r="D183" s="11">
        <v>3209</v>
      </c>
      <c r="E183" s="34">
        <v>2831.1772000000001</v>
      </c>
      <c r="F183" s="34">
        <v>1466.8078</v>
      </c>
      <c r="G183" s="34">
        <v>1317.0632000000001</v>
      </c>
      <c r="H183" s="103">
        <v>1741.0708999999999</v>
      </c>
      <c r="I183" s="105" cm="1">
        <f t="array" ref="I183">INDEX('Subway Rank'!$G$2:$G$425,_xlfn.XMATCH($A183,'Subway Rank'!$C$2:$C$425),0)</f>
        <v>1919</v>
      </c>
      <c r="J183" s="92">
        <f t="shared" si="6"/>
        <v>177.92910000000006</v>
      </c>
      <c r="K183" s="67">
        <f t="shared" si="7"/>
        <v>0.10219520641003194</v>
      </c>
      <c r="L183" s="60" cm="1">
        <f t="array" ref="L183">INDEX('Subway Rank'!$L$2:$L$425,_xlfn.XMATCH($A183,'Subway Rank'!$C$2:$C$425),0)</f>
        <v>364</v>
      </c>
      <c r="M183" s="7"/>
      <c r="N183" s="7"/>
    </row>
    <row r="184" spans="1:14" s="4" customFormat="1" x14ac:dyDescent="0.2">
      <c r="A184" s="59" t="s">
        <v>239</v>
      </c>
      <c r="B184" s="35" t="str">
        <f>IFERROR(INDEX(Closures!$A$2:$A$138,MATCH(A184,Closures!$E$2:$E$138,0)),"")</f>
        <v/>
      </c>
      <c r="C184" s="10" t="s">
        <v>6</v>
      </c>
      <c r="D184" s="11">
        <v>4837</v>
      </c>
      <c r="E184" s="34">
        <v>5215.7520000000004</v>
      </c>
      <c r="F184" s="34">
        <v>2170.2275</v>
      </c>
      <c r="G184" s="34">
        <v>2361.3162000000002</v>
      </c>
      <c r="H184" s="103">
        <v>2638.1062999999999</v>
      </c>
      <c r="I184" s="105" cm="1">
        <f t="array" ref="I184">INDEX('Subway Rank'!$G$2:$G$425,_xlfn.XMATCH($A184,'Subway Rank'!$C$2:$C$425),0)</f>
        <v>2792</v>
      </c>
      <c r="J184" s="92">
        <f t="shared" si="6"/>
        <v>153.89370000000008</v>
      </c>
      <c r="K184" s="67">
        <f t="shared" si="7"/>
        <v>5.8334912433210172E-2</v>
      </c>
      <c r="L184" s="60" cm="1">
        <f t="array" ref="L184">INDEX('Subway Rank'!$L$2:$L$425,_xlfn.XMATCH($A184,'Subway Rank'!$C$2:$C$425),0)</f>
        <v>320</v>
      </c>
      <c r="M184" s="7"/>
      <c r="N184" s="7"/>
    </row>
    <row r="185" spans="1:14" s="4" customFormat="1" x14ac:dyDescent="0.2">
      <c r="A185" s="59" t="s">
        <v>22</v>
      </c>
      <c r="B185" s="35" t="str">
        <f>IFERROR(INDEX(Closures!$A$2:$A$138,MATCH(A185,Closures!$E$2:$E$138,0)),"")</f>
        <v/>
      </c>
      <c r="C185" s="10" t="s">
        <v>6</v>
      </c>
      <c r="D185" s="11">
        <v>14299</v>
      </c>
      <c r="E185" s="34">
        <v>13985.3977</v>
      </c>
      <c r="F185" s="34">
        <v>5149.6981999999998</v>
      </c>
      <c r="G185" s="34">
        <v>6893.2609000000002</v>
      </c>
      <c r="H185" s="103">
        <v>9443.9763999999996</v>
      </c>
      <c r="I185" s="105" cm="1">
        <f t="array" ref="I185">INDEX('Subway Rank'!$G$2:$G$425,_xlfn.XMATCH($A185,'Subway Rank'!$C$2:$C$425),0)</f>
        <v>10951</v>
      </c>
      <c r="J185" s="92">
        <f t="shared" si="6"/>
        <v>1507.0236000000004</v>
      </c>
      <c r="K185" s="67">
        <f t="shared" si="7"/>
        <v>0.15957511287300555</v>
      </c>
      <c r="L185" s="60" cm="1">
        <f t="array" ref="L185">INDEX('Subway Rank'!$L$2:$L$425,_xlfn.XMATCH($A185,'Subway Rank'!$C$2:$C$425),0)</f>
        <v>90</v>
      </c>
      <c r="M185" s="7"/>
      <c r="N185" s="7"/>
    </row>
    <row r="186" spans="1:14" s="4" customFormat="1" x14ac:dyDescent="0.2">
      <c r="A186" s="59" t="s">
        <v>240</v>
      </c>
      <c r="B186" s="35" t="str">
        <f>IFERROR(INDEX(Closures!$A$2:$A$138,MATCH(A186,Closures!$E$2:$E$138,0)),"")</f>
        <v/>
      </c>
      <c r="C186" s="10" t="s">
        <v>6</v>
      </c>
      <c r="D186" s="11">
        <v>13315</v>
      </c>
      <c r="E186" s="34">
        <v>14255.279500000001</v>
      </c>
      <c r="F186" s="34">
        <v>5628.3843999999999</v>
      </c>
      <c r="G186" s="34">
        <v>6476.3873999999996</v>
      </c>
      <c r="H186" s="103">
        <v>7895.9134000000004</v>
      </c>
      <c r="I186" s="105" cm="1">
        <f t="array" ref="I186">INDEX('Subway Rank'!$G$2:$G$425,_xlfn.XMATCH($A186,'Subway Rank'!$C$2:$C$425),0)</f>
        <v>8867</v>
      </c>
      <c r="J186" s="92">
        <f t="shared" si="6"/>
        <v>971.08659999999963</v>
      </c>
      <c r="K186" s="67">
        <f t="shared" si="7"/>
        <v>0.12298597398497299</v>
      </c>
      <c r="L186" s="60" cm="1">
        <f t="array" ref="L186">INDEX('Subway Rank'!$L$2:$L$425,_xlfn.XMATCH($A186,'Subway Rank'!$C$2:$C$425),0)</f>
        <v>113</v>
      </c>
      <c r="M186" s="7"/>
      <c r="N186" s="7"/>
    </row>
    <row r="187" spans="1:14" s="4" customFormat="1" x14ac:dyDescent="0.2">
      <c r="A187" s="59" t="s">
        <v>241</v>
      </c>
      <c r="B187" s="35" t="str">
        <f>IFERROR(INDEX(Closures!$A$2:$A$138,MATCH(A187,Closures!$E$2:$E$138,0)),"")</f>
        <v/>
      </c>
      <c r="C187" s="10" t="s">
        <v>6</v>
      </c>
      <c r="D187" s="11">
        <v>6884</v>
      </c>
      <c r="E187" s="34">
        <v>6514.6929</v>
      </c>
      <c r="F187" s="34">
        <v>2660.6315</v>
      </c>
      <c r="G187" s="34">
        <v>3511.9564999999998</v>
      </c>
      <c r="H187" s="103">
        <v>4506.8504000000003</v>
      </c>
      <c r="I187" s="105" cm="1">
        <f t="array" ref="I187">INDEX('Subway Rank'!$G$2:$G$425,_xlfn.XMATCH($A187,'Subway Rank'!$C$2:$C$425),0)</f>
        <v>4979</v>
      </c>
      <c r="J187" s="92">
        <f t="shared" si="6"/>
        <v>472.14959999999974</v>
      </c>
      <c r="K187" s="67">
        <f t="shared" si="7"/>
        <v>0.10476265198418827</v>
      </c>
      <c r="L187" s="60" cm="1">
        <f t="array" ref="L187">INDEX('Subway Rank'!$L$2:$L$425,_xlfn.XMATCH($A187,'Subway Rank'!$C$2:$C$425),0)</f>
        <v>204</v>
      </c>
      <c r="M187" s="7"/>
      <c r="N187" s="7"/>
    </row>
    <row r="188" spans="1:14" s="4" customFormat="1" x14ac:dyDescent="0.2">
      <c r="A188" s="59" t="s">
        <v>242</v>
      </c>
      <c r="B188" s="35" t="str">
        <f>IFERROR(INDEX(Closures!$A$2:$A$138,MATCH(A188,Closures!$E$2:$E$138,0)),"")</f>
        <v/>
      </c>
      <c r="C188" s="10" t="s">
        <v>6</v>
      </c>
      <c r="D188" s="11">
        <v>7510</v>
      </c>
      <c r="E188" s="34">
        <v>6944.2165000000005</v>
      </c>
      <c r="F188" s="34">
        <v>2731.6273999999999</v>
      </c>
      <c r="G188" s="34">
        <v>3531.5414999999998</v>
      </c>
      <c r="H188" s="103">
        <v>4637.6653999999999</v>
      </c>
      <c r="I188" s="105" cm="1">
        <f t="array" ref="I188">INDEX('Subway Rank'!$G$2:$G$425,_xlfn.XMATCH($A188,'Subway Rank'!$C$2:$C$425),0)</f>
        <v>5220</v>
      </c>
      <c r="J188" s="92">
        <f t="shared" si="6"/>
        <v>582.33460000000014</v>
      </c>
      <c r="K188" s="67">
        <f t="shared" si="7"/>
        <v>0.12556632481506755</v>
      </c>
      <c r="L188" s="60" cm="1">
        <f t="array" ref="L188">INDEX('Subway Rank'!$L$2:$L$425,_xlfn.XMATCH($A188,'Subway Rank'!$C$2:$C$425),0)</f>
        <v>191</v>
      </c>
      <c r="M188" s="7"/>
      <c r="N188" s="7"/>
    </row>
    <row r="189" spans="1:14" x14ac:dyDescent="0.2">
      <c r="A189" s="59" t="s">
        <v>243</v>
      </c>
      <c r="B189" s="35" t="str">
        <f>IFERROR(INDEX(Closures!$A$2:$A$138,MATCH(A189,Closures!$E$2:$E$138,0)),"")</f>
        <v/>
      </c>
      <c r="C189" s="10" t="s">
        <v>6</v>
      </c>
      <c r="D189" s="11">
        <v>12122</v>
      </c>
      <c r="E189" s="34">
        <v>11969.9409</v>
      </c>
      <c r="F189" s="34">
        <v>4820.6940000000004</v>
      </c>
      <c r="G189" s="34">
        <v>5348.0316000000003</v>
      </c>
      <c r="H189" s="103">
        <v>6722.8464999999997</v>
      </c>
      <c r="I189" s="105" cm="1">
        <f t="array" ref="I189">INDEX('Subway Rank'!$G$2:$G$425,_xlfn.XMATCH($A189,'Subway Rank'!$C$2:$C$425),0)</f>
        <v>8209</v>
      </c>
      <c r="J189" s="92">
        <f t="shared" si="6"/>
        <v>1486.1535000000003</v>
      </c>
      <c r="K189" s="67">
        <f t="shared" si="7"/>
        <v>0.22106015658694578</v>
      </c>
      <c r="L189" s="60" cm="1">
        <f t="array" ref="L189">INDEX('Subway Rank'!$L$2:$L$425,_xlfn.XMATCH($A189,'Subway Rank'!$C$2:$C$425),0)</f>
        <v>134</v>
      </c>
      <c r="M189" s="7"/>
      <c r="N189" s="7"/>
    </row>
    <row r="190" spans="1:14" x14ac:dyDescent="0.2">
      <c r="A190" s="59" t="s">
        <v>244</v>
      </c>
      <c r="B190" s="35" t="str">
        <f>IFERROR(INDEX(Closures!$A$2:$A$138,MATCH(A190,Closures!$E$2:$E$138,0)),"")</f>
        <v/>
      </c>
      <c r="C190" s="10" t="s">
        <v>6</v>
      </c>
      <c r="D190" s="11">
        <v>5736</v>
      </c>
      <c r="E190" s="34">
        <v>5919.1810999999998</v>
      </c>
      <c r="F190" s="34">
        <v>2472.8470000000002</v>
      </c>
      <c r="G190" s="34">
        <v>2955.1976</v>
      </c>
      <c r="H190" s="103">
        <v>3809.9605999999999</v>
      </c>
      <c r="I190" s="105" cm="1">
        <f t="array" ref="I190">INDEX('Subway Rank'!$G$2:$G$425,_xlfn.XMATCH($A190,'Subway Rank'!$C$2:$C$425),0)</f>
        <v>3977</v>
      </c>
      <c r="J190" s="92">
        <f t="shared" si="6"/>
        <v>167.03940000000011</v>
      </c>
      <c r="K190" s="67">
        <f t="shared" si="7"/>
        <v>4.384281559237125E-2</v>
      </c>
      <c r="L190" s="60" cm="1">
        <f t="array" ref="L190">INDEX('Subway Rank'!$L$2:$L$425,_xlfn.XMATCH($A190,'Subway Rank'!$C$2:$C$425),0)</f>
        <v>251</v>
      </c>
      <c r="M190" s="7"/>
      <c r="N190" s="7"/>
    </row>
    <row r="191" spans="1:14" x14ac:dyDescent="0.2">
      <c r="A191" s="59" t="s">
        <v>245</v>
      </c>
      <c r="B191" s="35" t="str">
        <f>IFERROR(INDEX(Closures!$A$2:$A$138,MATCH(A191,Closures!$E$2:$E$138,0)),"")</f>
        <v/>
      </c>
      <c r="C191" s="10" t="s">
        <v>6</v>
      </c>
      <c r="D191" s="11">
        <v>21241</v>
      </c>
      <c r="E191" s="34">
        <v>18734.948799999998</v>
      </c>
      <c r="F191" s="34">
        <v>8404.2194999999992</v>
      </c>
      <c r="G191" s="34">
        <v>10038.1621</v>
      </c>
      <c r="H191" s="103">
        <v>13075.252</v>
      </c>
      <c r="I191" s="105" cm="1">
        <f t="array" ref="I191">INDEX('Subway Rank'!$G$2:$G$425,_xlfn.XMATCH($A191,'Subway Rank'!$C$2:$C$425),0)</f>
        <v>15276</v>
      </c>
      <c r="J191" s="92">
        <f t="shared" si="6"/>
        <v>2200.7479999999996</v>
      </c>
      <c r="K191" s="67">
        <f t="shared" si="7"/>
        <v>0.16831400266702312</v>
      </c>
      <c r="L191" s="60" cm="1">
        <f t="array" ref="L191">INDEX('Subway Rank'!$L$2:$L$425,_xlfn.XMATCH($A191,'Subway Rank'!$C$2:$C$425),0)</f>
        <v>56</v>
      </c>
      <c r="M191" s="7"/>
      <c r="N191" s="7"/>
    </row>
    <row r="192" spans="1:14" x14ac:dyDescent="0.2">
      <c r="A192" s="59" t="s">
        <v>246</v>
      </c>
      <c r="B192" s="35" t="str">
        <f>IFERROR(INDEX(Closures!$A$2:$A$138,MATCH(A192,Closures!$E$2:$E$138,0)),"")</f>
        <v/>
      </c>
      <c r="C192" s="10" t="s">
        <v>6</v>
      </c>
      <c r="D192" s="11">
        <v>9312</v>
      </c>
      <c r="E192" s="34">
        <v>9841.1378000000004</v>
      </c>
      <c r="F192" s="34">
        <v>3690.8155000000002</v>
      </c>
      <c r="G192" s="34">
        <v>4646.5217000000002</v>
      </c>
      <c r="H192" s="103">
        <v>6000.6968999999999</v>
      </c>
      <c r="I192" s="105" cm="1">
        <f t="array" ref="I192">INDEX('Subway Rank'!$G$2:$G$425,_xlfn.XMATCH($A192,'Subway Rank'!$C$2:$C$425),0)</f>
        <v>6888</v>
      </c>
      <c r="J192" s="92">
        <f t="shared" si="6"/>
        <v>887.30310000000009</v>
      </c>
      <c r="K192" s="67">
        <f t="shared" si="7"/>
        <v>0.14786667528566558</v>
      </c>
      <c r="L192" s="60" cm="1">
        <f t="array" ref="L192">INDEX('Subway Rank'!$L$2:$L$425,_xlfn.XMATCH($A192,'Subway Rank'!$C$2:$C$425),0)</f>
        <v>152</v>
      </c>
      <c r="M192" s="7"/>
      <c r="N192" s="7"/>
    </row>
    <row r="193" spans="1:14" x14ac:dyDescent="0.2">
      <c r="A193" s="63" t="s">
        <v>247</v>
      </c>
      <c r="B193" s="35" t="str">
        <f>IFERROR(INDEX(Closures!$A$2:$A$138,MATCH(A193,Closures!$E$2:$E$138,0)),"")</f>
        <v/>
      </c>
      <c r="C193" s="10" t="s">
        <v>6</v>
      </c>
      <c r="D193" s="11">
        <v>4405</v>
      </c>
      <c r="E193" s="34">
        <v>4401.2244000000001</v>
      </c>
      <c r="F193" s="34">
        <v>1833.7137</v>
      </c>
      <c r="G193" s="34">
        <v>2076.6046999999999</v>
      </c>
      <c r="H193" s="103">
        <v>2696.0118000000002</v>
      </c>
      <c r="I193" s="105" cm="1">
        <f t="array" ref="I193">INDEX('Subway Rank'!$G$2:$G$425,_xlfn.XMATCH($A193,'Subway Rank'!$C$2:$C$425),0)</f>
        <v>3098</v>
      </c>
      <c r="J193" s="92">
        <f t="shared" si="6"/>
        <v>401.98819999999978</v>
      </c>
      <c r="K193" s="67">
        <f t="shared" si="7"/>
        <v>0.14910476282040003</v>
      </c>
      <c r="L193" s="60" cm="1">
        <f t="array" ref="L193">INDEX('Subway Rank'!$L$2:$L$425,_xlfn.XMATCH($A193,'Subway Rank'!$C$2:$C$425),0)</f>
        <v>300</v>
      </c>
      <c r="M193" s="7"/>
      <c r="N193" s="7"/>
    </row>
    <row r="194" spans="1:14" x14ac:dyDescent="0.2">
      <c r="A194" s="59" t="s">
        <v>248</v>
      </c>
      <c r="B194" s="35" t="str">
        <f>IFERROR(INDEX(Closures!$A$2:$A$138,MATCH(A194,Closures!$E$2:$E$138,0)),"")</f>
        <v/>
      </c>
      <c r="C194" s="10" t="s">
        <v>6</v>
      </c>
      <c r="D194" s="11">
        <v>1516</v>
      </c>
      <c r="E194" s="34">
        <v>1455.8937000000001</v>
      </c>
      <c r="F194" s="34">
        <v>651.80790000000002</v>
      </c>
      <c r="G194" s="34">
        <v>776.54939999999999</v>
      </c>
      <c r="H194" s="103">
        <v>1042.2598</v>
      </c>
      <c r="I194" s="105" cm="1">
        <f t="array" ref="I194">INDEX('Subway Rank'!$G$2:$G$425,_xlfn.XMATCH($A194,'Subway Rank'!$C$2:$C$425),0)</f>
        <v>1178</v>
      </c>
      <c r="J194" s="92">
        <f t="shared" si="6"/>
        <v>135.74019999999996</v>
      </c>
      <c r="K194" s="67">
        <f t="shared" si="7"/>
        <v>0.13023643433239962</v>
      </c>
      <c r="L194" s="60" cm="1">
        <f t="array" ref="L194">INDEX('Subway Rank'!$L$2:$L$425,_xlfn.XMATCH($A194,'Subway Rank'!$C$2:$C$425),0)</f>
        <v>407</v>
      </c>
      <c r="M194" s="7"/>
      <c r="N194" s="7"/>
    </row>
    <row r="195" spans="1:14" x14ac:dyDescent="0.2">
      <c r="A195" s="59" t="s">
        <v>249</v>
      </c>
      <c r="B195" s="35" t="str">
        <f>IFERROR(INDEX(Closures!$A$2:$A$138,MATCH(A195,Closures!$E$2:$E$138,0)),"")</f>
        <v/>
      </c>
      <c r="C195" s="10" t="s">
        <v>6</v>
      </c>
      <c r="D195" s="11">
        <v>10426</v>
      </c>
      <c r="E195" s="34">
        <v>10205</v>
      </c>
      <c r="F195" s="34">
        <v>3824.337</v>
      </c>
      <c r="G195" s="34">
        <v>4163.9249</v>
      </c>
      <c r="H195" s="103">
        <v>5525.9251999999997</v>
      </c>
      <c r="I195" s="105" cm="1">
        <f t="array" ref="I195">INDEX('Subway Rank'!$G$2:$G$425,_xlfn.XMATCH($A195,'Subway Rank'!$C$2:$C$425),0)</f>
        <v>6665</v>
      </c>
      <c r="J195" s="92">
        <f t="shared" si="6"/>
        <v>1139.0748000000003</v>
      </c>
      <c r="K195" s="67">
        <f t="shared" si="7"/>
        <v>0.20613286622120769</v>
      </c>
      <c r="L195" s="60" cm="1">
        <f t="array" ref="L195">INDEX('Subway Rank'!$L$2:$L$425,_xlfn.XMATCH($A195,'Subway Rank'!$C$2:$C$425),0)</f>
        <v>159</v>
      </c>
      <c r="M195" s="7"/>
      <c r="N195" s="7"/>
    </row>
    <row r="196" spans="1:14" x14ac:dyDescent="0.2">
      <c r="A196" s="59" t="s">
        <v>250</v>
      </c>
      <c r="B196" s="35" t="str">
        <f>IFERROR(INDEX(Closures!$A$2:$A$138,MATCH(A196,Closures!$E$2:$E$138,0)),"")</f>
        <v/>
      </c>
      <c r="C196" s="10" t="s">
        <v>6</v>
      </c>
      <c r="D196" s="11">
        <v>5573</v>
      </c>
      <c r="E196" s="34">
        <v>5453.7087000000001</v>
      </c>
      <c r="F196" s="34">
        <v>2553.6547999999998</v>
      </c>
      <c r="G196" s="34">
        <v>2652.2885000000001</v>
      </c>
      <c r="H196" s="103">
        <v>3096.4567000000002</v>
      </c>
      <c r="I196" s="105" cm="1">
        <f t="array" ref="I196">INDEX('Subway Rank'!$G$2:$G$425,_xlfn.XMATCH($A196,'Subway Rank'!$C$2:$C$425),0)</f>
        <v>3495</v>
      </c>
      <c r="J196" s="92">
        <f t="shared" si="6"/>
        <v>398.54329999999982</v>
      </c>
      <c r="K196" s="67">
        <f t="shared" si="7"/>
        <v>0.12870946976264833</v>
      </c>
      <c r="L196" s="60" cm="1">
        <f t="array" ref="L196">INDEX('Subway Rank'!$L$2:$L$425,_xlfn.XMATCH($A196,'Subway Rank'!$C$2:$C$425),0)</f>
        <v>281</v>
      </c>
      <c r="M196" s="7"/>
      <c r="N196" s="7"/>
    </row>
    <row r="197" spans="1:14" x14ac:dyDescent="0.2">
      <c r="A197" s="59" t="s">
        <v>251</v>
      </c>
      <c r="B197" s="35" t="str">
        <f>IFERROR(INDEX(Closures!$A$2:$A$138,MATCH(A197,Closures!$E$2:$E$138,0)),"")</f>
        <v/>
      </c>
      <c r="C197" s="10" t="s">
        <v>6</v>
      </c>
      <c r="D197" s="11">
        <v>4869</v>
      </c>
      <c r="E197" s="34">
        <v>4168.4763999999996</v>
      </c>
      <c r="F197" s="34">
        <v>2020.4627</v>
      </c>
      <c r="G197" s="34">
        <v>2209.3636000000001</v>
      </c>
      <c r="H197" s="103">
        <v>2363.6338999999998</v>
      </c>
      <c r="I197" s="105" cm="1">
        <f t="array" ref="I197">INDEX('Subway Rank'!$G$2:$G$425,_xlfn.XMATCH($A197,'Subway Rank'!$C$2:$C$425),0)</f>
        <v>2307</v>
      </c>
      <c r="J197" s="92">
        <f t="shared" si="6"/>
        <v>-56.633899999999812</v>
      </c>
      <c r="K197" s="67">
        <f t="shared" si="7"/>
        <v>-2.3960521128081561E-2</v>
      </c>
      <c r="L197" s="60" cm="1">
        <f t="array" ref="L197">INDEX('Subway Rank'!$L$2:$L$425,_xlfn.XMATCH($A197,'Subway Rank'!$C$2:$C$425),0)</f>
        <v>350</v>
      </c>
      <c r="M197" s="7"/>
      <c r="N197" s="7"/>
    </row>
    <row r="198" spans="1:14" x14ac:dyDescent="0.2">
      <c r="A198" s="59" t="s">
        <v>252</v>
      </c>
      <c r="B198" s="35">
        <f>IFERROR(INDEX(Closures!$A$2:$A$138,MATCH(A198,Closures!$E$2:$E$138,0)),"")</f>
        <v>23</v>
      </c>
      <c r="C198" s="10" t="s">
        <v>6</v>
      </c>
      <c r="D198" s="11">
        <v>4673</v>
      </c>
      <c r="E198" s="34">
        <v>4735.5788000000002</v>
      </c>
      <c r="F198" s="34">
        <v>2263.5884000000001</v>
      </c>
      <c r="G198" s="34">
        <v>2814.3123000000001</v>
      </c>
      <c r="H198" s="103">
        <v>3403.2165</v>
      </c>
      <c r="I198" s="105" cm="1">
        <f t="array" ref="I198">INDEX('Subway Rank'!$G$2:$G$425,_xlfn.XMATCH($A198,'Subway Rank'!$C$2:$C$425),0)</f>
        <v>3765</v>
      </c>
      <c r="J198" s="92">
        <f t="shared" si="6"/>
        <v>361.7835</v>
      </c>
      <c r="K198" s="67">
        <f t="shared" si="7"/>
        <v>0.10630634283772425</v>
      </c>
      <c r="L198" s="60" cm="1">
        <f t="array" ref="L198">INDEX('Subway Rank'!$L$2:$L$425,_xlfn.XMATCH($A198,'Subway Rank'!$C$2:$C$425),0)</f>
        <v>266</v>
      </c>
      <c r="M198" s="7"/>
      <c r="N198" s="7"/>
    </row>
    <row r="199" spans="1:14" x14ac:dyDescent="0.2">
      <c r="A199" s="59" t="s">
        <v>253</v>
      </c>
      <c r="B199" s="35" t="str">
        <f>IFERROR(INDEX(Closures!$A$2:$A$138,MATCH(A199,Closures!$E$2:$E$138,0)),"")</f>
        <v/>
      </c>
      <c r="C199" s="10" t="s">
        <v>6</v>
      </c>
      <c r="D199" s="11">
        <v>7312</v>
      </c>
      <c r="E199" s="34">
        <v>7181.7637999999997</v>
      </c>
      <c r="F199" s="34">
        <v>3285.5765000000001</v>
      </c>
      <c r="G199" s="34">
        <v>3697.1660000000002</v>
      </c>
      <c r="H199" s="103">
        <v>4469.0708999999997</v>
      </c>
      <c r="I199" s="105" cm="1">
        <f t="array" ref="I199">INDEX('Subway Rank'!$G$2:$G$425,_xlfn.XMATCH($A199,'Subway Rank'!$C$2:$C$425),0)</f>
        <v>4638</v>
      </c>
      <c r="J199" s="92">
        <f t="shared" si="6"/>
        <v>168.92910000000029</v>
      </c>
      <c r="K199" s="67">
        <f t="shared" si="7"/>
        <v>3.7799601702447887E-2</v>
      </c>
      <c r="L199" s="60" cm="1">
        <f t="array" ref="L199">INDEX('Subway Rank'!$L$2:$L$425,_xlfn.XMATCH($A199,'Subway Rank'!$C$2:$C$425),0)</f>
        <v>216</v>
      </c>
      <c r="M199" s="7"/>
      <c r="N199" s="7"/>
    </row>
    <row r="200" spans="1:14" x14ac:dyDescent="0.2">
      <c r="A200" s="59" t="s">
        <v>254</v>
      </c>
      <c r="B200" s="35" t="str">
        <f>IFERROR(INDEX(Closures!$A$2:$A$138,MATCH(A200,Closures!$E$2:$E$138,0)),"")</f>
        <v/>
      </c>
      <c r="C200" s="10" t="s">
        <v>6</v>
      </c>
      <c r="D200" s="11">
        <v>10534</v>
      </c>
      <c r="E200" s="34">
        <v>10513.956700000001</v>
      </c>
      <c r="F200" s="34">
        <v>4379.6940999999997</v>
      </c>
      <c r="G200" s="34">
        <v>5305.1580999999996</v>
      </c>
      <c r="H200" s="103">
        <v>6552.0983999999999</v>
      </c>
      <c r="I200" s="105" cm="1">
        <f t="array" ref="I200">INDEX('Subway Rank'!$G$2:$G$425,_xlfn.XMATCH($A200,'Subway Rank'!$C$2:$C$425),0)</f>
        <v>7134</v>
      </c>
      <c r="J200" s="92">
        <f t="shared" si="6"/>
        <v>581.90160000000014</v>
      </c>
      <c r="K200" s="67">
        <f t="shared" si="7"/>
        <v>8.8811486713935822E-2</v>
      </c>
      <c r="L200" s="60" cm="1">
        <f t="array" ref="L200">INDEX('Subway Rank'!$L$2:$L$425,_xlfn.XMATCH($A200,'Subway Rank'!$C$2:$C$425),0)</f>
        <v>145</v>
      </c>
      <c r="M200" s="7"/>
      <c r="N200" s="7"/>
    </row>
    <row r="201" spans="1:14" x14ac:dyDescent="0.2">
      <c r="A201" s="59" t="s">
        <v>255</v>
      </c>
      <c r="B201" s="35" t="str">
        <f>IFERROR(INDEX(Closures!$A$2:$A$138,MATCH(A201,Closures!$E$2:$E$138,0)),"")</f>
        <v/>
      </c>
      <c r="C201" s="10" t="s">
        <v>6</v>
      </c>
      <c r="D201" s="11">
        <v>3190</v>
      </c>
      <c r="E201" s="34">
        <v>3155.7087000000001</v>
      </c>
      <c r="F201" s="34">
        <v>1447.11</v>
      </c>
      <c r="G201" s="34">
        <v>1521.7194</v>
      </c>
      <c r="H201" s="103">
        <v>1630.6772000000001</v>
      </c>
      <c r="I201" s="105" cm="1">
        <f t="array" ref="I201">INDEX('Subway Rank'!$G$2:$G$425,_xlfn.XMATCH($A201,'Subway Rank'!$C$2:$C$425),0)</f>
        <v>1508</v>
      </c>
      <c r="J201" s="92">
        <f t="shared" si="6"/>
        <v>-122.67720000000008</v>
      </c>
      <c r="K201" s="67">
        <f t="shared" si="7"/>
        <v>-7.5230830479508806E-2</v>
      </c>
      <c r="L201" s="60" cm="1">
        <f t="array" ref="L201">INDEX('Subway Rank'!$L$2:$L$425,_xlfn.XMATCH($A201,'Subway Rank'!$C$2:$C$425),0)</f>
        <v>394</v>
      </c>
      <c r="M201" s="7"/>
      <c r="N201" s="7"/>
    </row>
    <row r="202" spans="1:14" x14ac:dyDescent="0.2">
      <c r="A202" s="59" t="s">
        <v>256</v>
      </c>
      <c r="B202" s="35" t="str">
        <f>IFERROR(INDEX(Closures!$A$2:$A$138,MATCH(A202,Closures!$E$2:$E$138,0)),"")</f>
        <v/>
      </c>
      <c r="C202" s="10" t="s">
        <v>6</v>
      </c>
      <c r="D202" s="11">
        <v>3907</v>
      </c>
      <c r="E202" s="34">
        <v>4194.8307000000004</v>
      </c>
      <c r="F202" s="34">
        <v>1567.6628000000001</v>
      </c>
      <c r="G202" s="34">
        <v>1846.0514000000001</v>
      </c>
      <c r="H202" s="103">
        <v>2294.9684999999999</v>
      </c>
      <c r="I202" s="105" cm="1">
        <f t="array" ref="I202">INDEX('Subway Rank'!$G$2:$G$425,_xlfn.XMATCH($A202,'Subway Rank'!$C$2:$C$425),0)</f>
        <v>2512</v>
      </c>
      <c r="J202" s="92">
        <f t="shared" si="6"/>
        <v>217.03150000000005</v>
      </c>
      <c r="K202" s="67">
        <f t="shared" si="7"/>
        <v>9.4568400394166655E-2</v>
      </c>
      <c r="L202" s="60" cm="1">
        <f t="array" ref="L202">INDEX('Subway Rank'!$L$2:$L$425,_xlfn.XMATCH($A202,'Subway Rank'!$C$2:$C$425),0)</f>
        <v>340</v>
      </c>
      <c r="M202" s="7"/>
      <c r="N202" s="7"/>
    </row>
    <row r="203" spans="1:14" x14ac:dyDescent="0.2">
      <c r="A203" s="59" t="s">
        <v>257</v>
      </c>
      <c r="B203" s="35" t="str">
        <f>IFERROR(INDEX(Closures!$A$2:$A$138,MATCH(A203,Closures!$E$2:$E$138,0)),"")</f>
        <v/>
      </c>
      <c r="C203" s="10" t="s">
        <v>6</v>
      </c>
      <c r="D203" s="11">
        <v>17437</v>
      </c>
      <c r="E203" s="34">
        <v>17352.1378</v>
      </c>
      <c r="F203" s="34">
        <v>6687.4588000000003</v>
      </c>
      <c r="G203" s="34">
        <v>8121.4862000000003</v>
      </c>
      <c r="H203" s="103">
        <v>10427.850399999999</v>
      </c>
      <c r="I203" s="105" cm="1">
        <f t="array" ref="I203">INDEX('Subway Rank'!$G$2:$G$425,_xlfn.XMATCH($A203,'Subway Rank'!$C$2:$C$425),0)</f>
        <v>11753</v>
      </c>
      <c r="J203" s="92">
        <f t="shared" ref="J203:J229" si="8">I203-H203</f>
        <v>1325.1496000000006</v>
      </c>
      <c r="K203" s="67">
        <f t="shared" ref="K203:K227" si="9">J203/H203</f>
        <v>0.12707792585900549</v>
      </c>
      <c r="L203" s="60" cm="1">
        <f t="array" ref="L203">INDEX('Subway Rank'!$L$2:$L$425,_xlfn.XMATCH($A203,'Subway Rank'!$C$2:$C$425),0)</f>
        <v>80</v>
      </c>
      <c r="M203" s="7"/>
      <c r="N203" s="7"/>
    </row>
    <row r="204" spans="1:14" s="4" customFormat="1" x14ac:dyDescent="0.2">
      <c r="A204" s="59" t="s">
        <v>258</v>
      </c>
      <c r="B204" s="35" t="str">
        <f>IFERROR(INDEX(Closures!$A$2:$A$138,MATCH(A204,Closures!$E$2:$E$138,0)),"")</f>
        <v/>
      </c>
      <c r="C204" s="10" t="s">
        <v>6</v>
      </c>
      <c r="D204" s="11">
        <v>3199</v>
      </c>
      <c r="E204" s="34">
        <v>3241.9803000000002</v>
      </c>
      <c r="F204" s="34">
        <v>1433.9333999999999</v>
      </c>
      <c r="G204" s="34">
        <v>1670.664</v>
      </c>
      <c r="H204" s="103">
        <v>2081.8346000000001</v>
      </c>
      <c r="I204" s="105" cm="1">
        <f t="array" ref="I204">INDEX('Subway Rank'!$G$2:$G$425,_xlfn.XMATCH($A204,'Subway Rank'!$C$2:$C$425),0)</f>
        <v>2315</v>
      </c>
      <c r="J204" s="92">
        <f t="shared" si="8"/>
        <v>233.16539999999986</v>
      </c>
      <c r="K204" s="67">
        <f t="shared" si="9"/>
        <v>0.11199996387801406</v>
      </c>
      <c r="L204" s="60" cm="1">
        <f t="array" ref="L204">INDEX('Subway Rank'!$L$2:$L$425,_xlfn.XMATCH($A204,'Subway Rank'!$C$2:$C$425),0)</f>
        <v>349</v>
      </c>
      <c r="M204" s="7"/>
      <c r="N204" s="7"/>
    </row>
    <row r="205" spans="1:14" x14ac:dyDescent="0.2">
      <c r="A205" s="59" t="s">
        <v>259</v>
      </c>
      <c r="B205" s="35" t="str">
        <f>IFERROR(INDEX(Closures!$A$2:$A$138,MATCH(A205,Closures!$E$2:$E$138,0)),"")</f>
        <v/>
      </c>
      <c r="C205" s="10" t="s">
        <v>6</v>
      </c>
      <c r="D205" s="11">
        <v>1725</v>
      </c>
      <c r="E205" s="34">
        <v>1675.9331</v>
      </c>
      <c r="F205" s="34">
        <v>681.88620000000003</v>
      </c>
      <c r="G205" s="34">
        <v>803.64430000000004</v>
      </c>
      <c r="H205" s="103">
        <v>1022.8504</v>
      </c>
      <c r="I205" s="105" cm="1">
        <f t="array" ref="I205">INDEX('Subway Rank'!$G$2:$G$425,_xlfn.XMATCH($A205,'Subway Rank'!$C$2:$C$425),0)</f>
        <v>1090</v>
      </c>
      <c r="J205" s="92">
        <f t="shared" si="8"/>
        <v>67.149599999999964</v>
      </c>
      <c r="K205" s="67">
        <f t="shared" si="9"/>
        <v>6.5649483052458074E-2</v>
      </c>
      <c r="L205" s="60" cm="1">
        <f t="array" ref="L205">INDEX('Subway Rank'!$L$2:$L$425,_xlfn.XMATCH($A205,'Subway Rank'!$C$2:$C$425),0)</f>
        <v>410</v>
      </c>
      <c r="M205" s="7"/>
      <c r="N205" s="7"/>
    </row>
    <row r="206" spans="1:14" x14ac:dyDescent="0.2">
      <c r="A206" s="59" t="s">
        <v>260</v>
      </c>
      <c r="B206" s="35" t="str">
        <f>IFERROR(INDEX(Closures!$A$2:$A$138,MATCH(A206,Closures!$E$2:$E$138,0)),"")</f>
        <v/>
      </c>
      <c r="C206" s="10" t="s">
        <v>6</v>
      </c>
      <c r="D206" s="11">
        <v>6050</v>
      </c>
      <c r="E206" s="34">
        <v>6173.0865999999996</v>
      </c>
      <c r="F206" s="34">
        <v>2652.2707</v>
      </c>
      <c r="G206" s="34">
        <v>3159.0592999999999</v>
      </c>
      <c r="H206" s="103">
        <v>3795.3937000000001</v>
      </c>
      <c r="I206" s="105" cm="1">
        <f t="array" ref="I206">INDEX('Subway Rank'!$G$2:$G$425,_xlfn.XMATCH($A206,'Subway Rank'!$C$2:$C$425),0)</f>
        <v>4102</v>
      </c>
      <c r="J206" s="92">
        <f t="shared" si="8"/>
        <v>306.60629999999992</v>
      </c>
      <c r="K206" s="67">
        <f t="shared" si="9"/>
        <v>8.0783793259708456E-2</v>
      </c>
      <c r="L206" s="60" cm="1">
        <f t="array" ref="L206">INDEX('Subway Rank'!$L$2:$L$425,_xlfn.XMATCH($A206,'Subway Rank'!$C$2:$C$425),0)</f>
        <v>244</v>
      </c>
      <c r="M206" s="7"/>
      <c r="N206" s="7"/>
    </row>
    <row r="207" spans="1:14" s="4" customFormat="1" x14ac:dyDescent="0.2">
      <c r="A207" s="59" t="s">
        <v>261</v>
      </c>
      <c r="B207" s="35" t="str">
        <f>IFERROR(INDEX(Closures!$A$2:$A$138,MATCH(A207,Closures!$E$2:$E$138,0)),"")</f>
        <v/>
      </c>
      <c r="C207" s="10" t="s">
        <v>6</v>
      </c>
      <c r="D207" s="11">
        <v>4331</v>
      </c>
      <c r="E207" s="34">
        <v>4493.4449000000004</v>
      </c>
      <c r="F207" s="34">
        <v>2087.2510000000002</v>
      </c>
      <c r="G207" s="34">
        <v>2294.1779000000001</v>
      </c>
      <c r="H207" s="103">
        <v>2609.8897999999999</v>
      </c>
      <c r="I207" s="105" cm="1">
        <f t="array" ref="I207">INDEX('Subway Rank'!$G$2:$G$425,_xlfn.XMATCH($A207,'Subway Rank'!$C$2:$C$425),0)</f>
        <v>2818</v>
      </c>
      <c r="J207" s="92">
        <f t="shared" si="8"/>
        <v>208.11020000000008</v>
      </c>
      <c r="K207" s="67">
        <f t="shared" si="9"/>
        <v>7.9739075573229221E-2</v>
      </c>
      <c r="L207" s="60" cm="1">
        <f t="array" ref="L207">INDEX('Subway Rank'!$L$2:$L$425,_xlfn.XMATCH($A207,'Subway Rank'!$C$2:$C$425),0)</f>
        <v>317</v>
      </c>
      <c r="M207" s="7"/>
      <c r="N207" s="7"/>
    </row>
    <row r="208" spans="1:14" x14ac:dyDescent="0.2">
      <c r="A208" s="59" t="s">
        <v>262</v>
      </c>
      <c r="B208" s="35" t="str">
        <f>IFERROR(INDEX(Closures!$A$2:$A$138,MATCH(A208,Closures!$E$2:$E$138,0)),"")</f>
        <v/>
      </c>
      <c r="C208" s="10" t="s">
        <v>6</v>
      </c>
      <c r="D208" s="11">
        <v>4019</v>
      </c>
      <c r="E208" s="34">
        <v>3557.8503999999998</v>
      </c>
      <c r="F208" s="34">
        <v>1444.1883</v>
      </c>
      <c r="G208" s="34">
        <v>1817.6047000000001</v>
      </c>
      <c r="H208" s="103">
        <v>2312.9016000000001</v>
      </c>
      <c r="I208" s="105" cm="1">
        <f t="array" ref="I208">INDEX('Subway Rank'!$G$2:$G$425,_xlfn.XMATCH($A208,'Subway Rank'!$C$2:$C$425),0)</f>
        <v>2450</v>
      </c>
      <c r="J208" s="92">
        <f t="shared" si="8"/>
        <v>137.09839999999986</v>
      </c>
      <c r="K208" s="67">
        <f t="shared" si="9"/>
        <v>5.9275500522806439E-2</v>
      </c>
      <c r="L208" s="60" cm="1">
        <f t="array" ref="L208">INDEX('Subway Rank'!$L$2:$L$425,_xlfn.XMATCH($A208,'Subway Rank'!$C$2:$C$425),0)</f>
        <v>343</v>
      </c>
      <c r="M208" s="7"/>
      <c r="N208" s="7"/>
    </row>
    <row r="209" spans="1:14" s="4" customFormat="1" x14ac:dyDescent="0.2">
      <c r="A209" s="59" t="s">
        <v>263</v>
      </c>
      <c r="B209" s="35" t="str">
        <f>IFERROR(INDEX(Closures!$A$2:$A$138,MATCH(A209,Closures!$E$2:$E$138,0)),"")</f>
        <v/>
      </c>
      <c r="C209" s="10" t="s">
        <v>6</v>
      </c>
      <c r="D209" s="11">
        <v>5523</v>
      </c>
      <c r="E209" s="34">
        <v>5967.3149999999996</v>
      </c>
      <c r="F209" s="34">
        <v>2221.6783999999998</v>
      </c>
      <c r="G209" s="34">
        <v>2827.8458000000001</v>
      </c>
      <c r="H209" s="103">
        <v>3795.1693</v>
      </c>
      <c r="I209" s="105" cm="1">
        <f t="array" ref="I209">INDEX('Subway Rank'!$G$2:$G$425,_xlfn.XMATCH($A209,'Subway Rank'!$C$2:$C$425),0)</f>
        <v>4237</v>
      </c>
      <c r="J209" s="92">
        <f t="shared" si="8"/>
        <v>441.83069999999998</v>
      </c>
      <c r="K209" s="67">
        <f t="shared" si="9"/>
        <v>0.11641923326055573</v>
      </c>
      <c r="L209" s="60" cm="1">
        <f t="array" ref="L209">INDEX('Subway Rank'!$L$2:$L$425,_xlfn.XMATCH($A209,'Subway Rank'!$C$2:$C$425),0)</f>
        <v>237</v>
      </c>
      <c r="M209" s="7"/>
      <c r="N209" s="7"/>
    </row>
    <row r="210" spans="1:14" x14ac:dyDescent="0.2">
      <c r="A210" s="59" t="s">
        <v>264</v>
      </c>
      <c r="B210" s="35" t="str">
        <f>IFERROR(INDEX(Closures!$A$2:$A$138,MATCH(A210,Closures!$E$2:$E$138,0)),"")</f>
        <v/>
      </c>
      <c r="C210" s="10" t="s">
        <v>6</v>
      </c>
      <c r="D210" s="11">
        <v>10059</v>
      </c>
      <c r="E210" s="34">
        <v>10152.401599999999</v>
      </c>
      <c r="F210" s="34">
        <v>3901.5607</v>
      </c>
      <c r="G210" s="34">
        <v>4765.0078999999996</v>
      </c>
      <c r="H210" s="103">
        <v>6065.4566999999997</v>
      </c>
      <c r="I210" s="105" cm="1">
        <f t="array" ref="I210">INDEX('Subway Rank'!$G$2:$G$425,_xlfn.XMATCH($A210,'Subway Rank'!$C$2:$C$425),0)</f>
        <v>6489</v>
      </c>
      <c r="J210" s="92">
        <f t="shared" si="8"/>
        <v>423.54330000000027</v>
      </c>
      <c r="K210" s="67">
        <f t="shared" si="9"/>
        <v>6.9828756670540615E-2</v>
      </c>
      <c r="L210" s="60" cm="1">
        <f t="array" ref="L210">INDEX('Subway Rank'!$L$2:$L$425,_xlfn.XMATCH($A210,'Subway Rank'!$C$2:$C$425),0)</f>
        <v>161</v>
      </c>
      <c r="M210" s="7"/>
      <c r="N210" s="7"/>
    </row>
    <row r="211" spans="1:14" x14ac:dyDescent="0.2">
      <c r="A211" s="59" t="s">
        <v>265</v>
      </c>
      <c r="B211" s="35" t="str">
        <f>IFERROR(INDEX(Closures!$A$2:$A$138,MATCH(A211,Closures!$E$2:$E$138,0)),"")</f>
        <v/>
      </c>
      <c r="C211" s="10" t="s">
        <v>6</v>
      </c>
      <c r="D211" s="11">
        <v>5768</v>
      </c>
      <c r="E211" s="34">
        <v>5730.3149999999996</v>
      </c>
      <c r="F211" s="34">
        <v>2524.8508999999999</v>
      </c>
      <c r="G211" s="34">
        <v>2713.1976</v>
      </c>
      <c r="H211" s="103">
        <v>3179.3622</v>
      </c>
      <c r="I211" s="105" cm="1">
        <f t="array" ref="I211">INDEX('Subway Rank'!$G$2:$G$425,_xlfn.XMATCH($A211,'Subway Rank'!$C$2:$C$425),0)</f>
        <v>3356</v>
      </c>
      <c r="J211" s="92">
        <f t="shared" si="8"/>
        <v>176.63779999999997</v>
      </c>
      <c r="K211" s="67">
        <f t="shared" si="9"/>
        <v>5.5557620959323213E-2</v>
      </c>
      <c r="L211" s="60" cm="1">
        <f t="array" ref="L211">INDEX('Subway Rank'!$L$2:$L$425,_xlfn.XMATCH($A211,'Subway Rank'!$C$2:$C$425),0)</f>
        <v>287</v>
      </c>
      <c r="M211" s="7"/>
      <c r="N211" s="7"/>
    </row>
    <row r="212" spans="1:14" s="4" customFormat="1" x14ac:dyDescent="0.2">
      <c r="A212" s="59" t="s">
        <v>266</v>
      </c>
      <c r="B212" s="35" t="str">
        <f>IFERROR(INDEX(Closures!$A$2:$A$138,MATCH(A212,Closures!$E$2:$E$138,0)),"")</f>
        <v/>
      </c>
      <c r="C212" s="10" t="s">
        <v>6</v>
      </c>
      <c r="D212" s="11">
        <v>4747</v>
      </c>
      <c r="E212" s="34">
        <v>4780.1692999999996</v>
      </c>
      <c r="F212" s="34">
        <v>2294.1606999999999</v>
      </c>
      <c r="G212" s="34">
        <v>2467.1621</v>
      </c>
      <c r="H212" s="103">
        <v>2703.0747999999999</v>
      </c>
      <c r="I212" s="105" cm="1">
        <f t="array" ref="I212">INDEX('Subway Rank'!$G$2:$G$425,_xlfn.XMATCH($A212,'Subway Rank'!$C$2:$C$425),0)</f>
        <v>2751</v>
      </c>
      <c r="J212" s="92">
        <f t="shared" si="8"/>
        <v>47.925200000000132</v>
      </c>
      <c r="K212" s="67">
        <f t="shared" si="9"/>
        <v>1.7729883020625302E-2</v>
      </c>
      <c r="L212" s="60" cm="1">
        <f t="array" ref="L212">INDEX('Subway Rank'!$L$2:$L$425,_xlfn.XMATCH($A212,'Subway Rank'!$C$2:$C$425),0)</f>
        <v>323</v>
      </c>
      <c r="M212" s="7"/>
      <c r="N212" s="7"/>
    </row>
    <row r="213" spans="1:14" x14ac:dyDescent="0.2">
      <c r="A213" s="59" t="s">
        <v>267</v>
      </c>
      <c r="B213" s="35" t="str">
        <f>IFERROR(INDEX(Closures!$A$2:$A$138,MATCH(A213,Closures!$E$2:$E$138,0)),"")</f>
        <v/>
      </c>
      <c r="C213" s="10" t="s">
        <v>6</v>
      </c>
      <c r="D213" s="11">
        <v>5667</v>
      </c>
      <c r="E213" s="34">
        <v>5652.6810999999998</v>
      </c>
      <c r="F213" s="34">
        <v>2433.9886000000001</v>
      </c>
      <c r="G213" s="34">
        <v>2627.9209000000001</v>
      </c>
      <c r="H213" s="103">
        <v>3173.7559000000001</v>
      </c>
      <c r="I213" s="105" cm="1">
        <f t="array" ref="I213">INDEX('Subway Rank'!$G$2:$G$425,_xlfn.XMATCH($A213,'Subway Rank'!$C$2:$C$425),0)</f>
        <v>3433</v>
      </c>
      <c r="J213" s="92">
        <f t="shared" si="8"/>
        <v>259.24409999999989</v>
      </c>
      <c r="K213" s="67">
        <f t="shared" si="9"/>
        <v>8.1683692183132262E-2</v>
      </c>
      <c r="L213" s="60" cm="1">
        <f t="array" ref="L213">INDEX('Subway Rank'!$L$2:$L$425,_xlfn.XMATCH($A213,'Subway Rank'!$C$2:$C$425),0)</f>
        <v>283</v>
      </c>
      <c r="M213" s="7"/>
      <c r="N213" s="7"/>
    </row>
    <row r="214" spans="1:14" x14ac:dyDescent="0.2">
      <c r="A214" s="59" t="s">
        <v>268</v>
      </c>
      <c r="B214" s="35" t="str">
        <f>IFERROR(INDEX(Closures!$A$2:$A$138,MATCH(A214,Closures!$E$2:$E$138,0)),"")</f>
        <v/>
      </c>
      <c r="C214" s="10" t="s">
        <v>6</v>
      </c>
      <c r="D214" s="11">
        <v>5246</v>
      </c>
      <c r="E214" s="34">
        <v>5238.0906000000004</v>
      </c>
      <c r="F214" s="34">
        <v>2546.5961000000002</v>
      </c>
      <c r="G214" s="34">
        <v>2760.0237000000002</v>
      </c>
      <c r="H214" s="103">
        <v>3088.0432999999998</v>
      </c>
      <c r="I214" s="105" cm="1">
        <f t="array" ref="I214">INDEX('Subway Rank'!$G$2:$G$425,_xlfn.XMATCH($A214,'Subway Rank'!$C$2:$C$425),0)</f>
        <v>3122</v>
      </c>
      <c r="J214" s="92">
        <f t="shared" si="8"/>
        <v>33.956700000000183</v>
      </c>
      <c r="K214" s="67">
        <f t="shared" si="9"/>
        <v>1.0996186484820399E-2</v>
      </c>
      <c r="L214" s="60" cm="1">
        <f t="array" ref="L214">INDEX('Subway Rank'!$L$2:$L$425,_xlfn.XMATCH($A214,'Subway Rank'!$C$2:$C$425),0)</f>
        <v>295</v>
      </c>
      <c r="M214" s="7"/>
      <c r="N214" s="7"/>
    </row>
    <row r="215" spans="1:14" x14ac:dyDescent="0.2">
      <c r="A215" s="59" t="s">
        <v>269</v>
      </c>
      <c r="B215" s="35" t="str">
        <f>IFERROR(INDEX(Closures!$A$2:$A$138,MATCH(A215,Closures!$E$2:$E$138,0)),"")</f>
        <v/>
      </c>
      <c r="C215" s="10" t="s">
        <v>6</v>
      </c>
      <c r="D215" s="11">
        <v>13946</v>
      </c>
      <c r="E215" s="34">
        <v>13908.145699999999</v>
      </c>
      <c r="F215" s="34">
        <v>5830.0236000000004</v>
      </c>
      <c r="G215" s="34">
        <v>6693.3873999999996</v>
      </c>
      <c r="H215" s="103">
        <v>8410.3030999999992</v>
      </c>
      <c r="I215" s="105" cm="1">
        <f t="array" ref="I215">INDEX('Subway Rank'!$G$2:$G$425,_xlfn.XMATCH($A215,'Subway Rank'!$C$2:$C$425),0)</f>
        <v>9420</v>
      </c>
      <c r="J215" s="92">
        <f t="shared" si="8"/>
        <v>1009.6969000000008</v>
      </c>
      <c r="K215" s="67">
        <f t="shared" si="9"/>
        <v>0.120054757598451</v>
      </c>
      <c r="L215" s="60" cm="1">
        <f t="array" ref="L215">INDEX('Subway Rank'!$L$2:$L$425,_xlfn.XMATCH($A215,'Subway Rank'!$C$2:$C$425),0)</f>
        <v>107</v>
      </c>
      <c r="M215" s="7"/>
      <c r="N215" s="7"/>
    </row>
    <row r="216" spans="1:14" x14ac:dyDescent="0.2">
      <c r="A216" s="59" t="s">
        <v>270</v>
      </c>
      <c r="B216" s="35" t="str">
        <f>IFERROR(INDEX(Closures!$A$2:$A$138,MATCH(A216,Closures!$E$2:$E$138,0)),"")</f>
        <v/>
      </c>
      <c r="C216" s="10" t="s">
        <v>6</v>
      </c>
      <c r="D216" s="11">
        <v>3182</v>
      </c>
      <c r="E216" s="34">
        <v>3152.5904999999998</v>
      </c>
      <c r="F216" s="34">
        <v>1436.2863</v>
      </c>
      <c r="G216" s="34">
        <v>1510.7154</v>
      </c>
      <c r="H216" s="103">
        <v>1773.4409000000001</v>
      </c>
      <c r="I216" s="105" cm="1">
        <f t="array" ref="I216">INDEX('Subway Rank'!$G$2:$G$425,_xlfn.XMATCH($A216,'Subway Rank'!$C$2:$C$425),0)</f>
        <v>1831</v>
      </c>
      <c r="J216" s="92">
        <f t="shared" si="8"/>
        <v>57.559099999999944</v>
      </c>
      <c r="K216" s="67">
        <f t="shared" si="9"/>
        <v>3.2456170374778173E-2</v>
      </c>
      <c r="L216" s="60" cm="1">
        <f t="array" ref="L216">INDEX('Subway Rank'!$L$2:$L$425,_xlfn.XMATCH($A216,'Subway Rank'!$C$2:$C$425),0)</f>
        <v>374</v>
      </c>
      <c r="M216" s="7"/>
      <c r="N216" s="7"/>
    </row>
    <row r="217" spans="1:14" x14ac:dyDescent="0.2">
      <c r="A217" s="59" t="s">
        <v>271</v>
      </c>
      <c r="B217" s="35" t="str">
        <f>IFERROR(INDEX(Closures!$A$2:$A$138,MATCH(A217,Closures!$E$2:$E$138,0)),"")</f>
        <v/>
      </c>
      <c r="C217" s="10" t="s">
        <v>6</v>
      </c>
      <c r="D217" s="11">
        <v>4689</v>
      </c>
      <c r="E217" s="34">
        <v>4553</v>
      </c>
      <c r="F217" s="34">
        <v>1921.0314000000001</v>
      </c>
      <c r="G217" s="34">
        <v>2242.9249</v>
      </c>
      <c r="H217" s="103">
        <v>2834.9960999999998</v>
      </c>
      <c r="I217" s="105" cm="1">
        <f t="array" ref="I217">INDEX('Subway Rank'!$G$2:$G$425,_xlfn.XMATCH($A217,'Subway Rank'!$C$2:$C$425),0)</f>
        <v>3084</v>
      </c>
      <c r="J217" s="92">
        <f t="shared" si="8"/>
        <v>249.00390000000016</v>
      </c>
      <c r="K217" s="67">
        <f t="shared" si="9"/>
        <v>8.7832184319407064E-2</v>
      </c>
      <c r="L217" s="60" cm="1">
        <f t="array" ref="L217">INDEX('Subway Rank'!$L$2:$L$425,_xlfn.XMATCH($A217,'Subway Rank'!$C$2:$C$425),0)</f>
        <v>301</v>
      </c>
      <c r="M217" s="7"/>
      <c r="N217" s="7"/>
    </row>
    <row r="218" spans="1:14" s="4" customFormat="1" x14ac:dyDescent="0.2">
      <c r="A218" s="59" t="s">
        <v>551</v>
      </c>
      <c r="B218" s="35" t="str">
        <f>IFERROR(INDEX(Closures!$A$2:$A$138,MATCH(A218,Closures!$E$2:$E$138,0)),"")</f>
        <v/>
      </c>
      <c r="C218" s="10" t="s">
        <v>6</v>
      </c>
      <c r="D218" s="11">
        <v>5684</v>
      </c>
      <c r="E218" s="34">
        <v>5468.1063000000004</v>
      </c>
      <c r="F218" s="34">
        <v>2370.6078000000002</v>
      </c>
      <c r="G218" s="34">
        <v>2879.0356000000002</v>
      </c>
      <c r="H218" s="103">
        <v>3626.1968999999999</v>
      </c>
      <c r="I218" s="105" cm="1">
        <f t="array" ref="I218">INDEX('Subway Rank'!$G$2:$G$425,_xlfn.XMATCH($A218,'Subway Rank'!$C$2:$C$425),0)</f>
        <v>3910</v>
      </c>
      <c r="J218" s="92">
        <f t="shared" si="8"/>
        <v>283.80310000000009</v>
      </c>
      <c r="K218" s="67">
        <f t="shared" si="9"/>
        <v>7.8264668970402601E-2</v>
      </c>
      <c r="L218" s="60" cm="1">
        <f t="array" ref="L218">INDEX('Subway Rank'!$L$2:$L$425,_xlfn.XMATCH($A218,'Subway Rank'!$C$2:$C$425),0)</f>
        <v>254</v>
      </c>
      <c r="M218" s="7"/>
      <c r="N218" s="7"/>
    </row>
    <row r="219" spans="1:14" x14ac:dyDescent="0.2">
      <c r="A219" s="59" t="s">
        <v>272</v>
      </c>
      <c r="B219" s="35" t="str">
        <f>IFERROR(INDEX(Closures!$A$2:$A$138,MATCH(A219,Closures!$E$2:$E$138,0)),"")</f>
        <v/>
      </c>
      <c r="C219" s="10" t="s">
        <v>6</v>
      </c>
      <c r="D219" s="11">
        <v>4029</v>
      </c>
      <c r="E219" s="34">
        <v>3446.3150000000001</v>
      </c>
      <c r="F219" s="34">
        <v>1583.3882000000001</v>
      </c>
      <c r="G219" s="34">
        <v>1712.9920999999999</v>
      </c>
      <c r="H219" s="103">
        <v>1679.2795000000001</v>
      </c>
      <c r="I219" s="105" cm="1">
        <f t="array" ref="I219">INDEX('Subway Rank'!$G$2:$G$425,_xlfn.XMATCH($A219,'Subway Rank'!$C$2:$C$425),0)</f>
        <v>1585</v>
      </c>
      <c r="J219" s="92">
        <f t="shared" si="8"/>
        <v>-94.279500000000098</v>
      </c>
      <c r="K219" s="67">
        <f t="shared" si="9"/>
        <v>-5.6142827921141232E-2</v>
      </c>
      <c r="L219" s="60" cm="1">
        <f t="array" ref="L219">INDEX('Subway Rank'!$L$2:$L$425,_xlfn.XMATCH($A219,'Subway Rank'!$C$2:$C$425),0)</f>
        <v>390</v>
      </c>
      <c r="M219" s="7"/>
      <c r="N219" s="7"/>
    </row>
    <row r="220" spans="1:14" x14ac:dyDescent="0.2">
      <c r="A220" s="59" t="s">
        <v>273</v>
      </c>
      <c r="B220" s="35" t="str">
        <f>IFERROR(INDEX(Closures!$A$2:$A$138,MATCH(A220,Closures!$E$2:$E$138,0)),"")</f>
        <v/>
      </c>
      <c r="C220" s="10" t="s">
        <v>6</v>
      </c>
      <c r="D220" s="11">
        <v>6657</v>
      </c>
      <c r="E220" s="34">
        <v>6724.3071</v>
      </c>
      <c r="F220" s="34">
        <v>3178.0511000000001</v>
      </c>
      <c r="G220" s="34">
        <v>3421.5414999999998</v>
      </c>
      <c r="H220" s="103">
        <v>3930.9213</v>
      </c>
      <c r="I220" s="105" cm="1">
        <f t="array" ref="I220">INDEX('Subway Rank'!$G$2:$G$425,_xlfn.XMATCH($A220,'Subway Rank'!$C$2:$C$425),0)</f>
        <v>4178</v>
      </c>
      <c r="J220" s="92">
        <f t="shared" si="8"/>
        <v>247.07870000000003</v>
      </c>
      <c r="K220" s="67">
        <f t="shared" si="9"/>
        <v>6.2855163241248319E-2</v>
      </c>
      <c r="L220" s="60" cm="1">
        <f t="array" ref="L220">INDEX('Subway Rank'!$L$2:$L$425,_xlfn.XMATCH($A220,'Subway Rank'!$C$2:$C$425),0)</f>
        <v>239</v>
      </c>
      <c r="M220" s="7"/>
      <c r="N220" s="7"/>
    </row>
    <row r="221" spans="1:14" x14ac:dyDescent="0.2">
      <c r="A221" s="59" t="s">
        <v>274</v>
      </c>
      <c r="B221" s="35" t="str">
        <f>IFERROR(INDEX(Closures!$A$2:$A$138,MATCH(A221,Closures!$E$2:$E$138,0)),"")</f>
        <v/>
      </c>
      <c r="C221" s="10" t="s">
        <v>6</v>
      </c>
      <c r="D221" s="11">
        <v>6835</v>
      </c>
      <c r="E221" s="34">
        <v>7375.2519000000002</v>
      </c>
      <c r="F221" s="34">
        <v>2582.4706000000001</v>
      </c>
      <c r="G221" s="34">
        <v>3347.9090999999999</v>
      </c>
      <c r="H221" s="103">
        <v>4465.4331000000002</v>
      </c>
      <c r="I221" s="105" cm="1">
        <f t="array" ref="I221">INDEX('Subway Rank'!$G$2:$G$425,_xlfn.XMATCH($A221,'Subway Rank'!$C$2:$C$425),0)</f>
        <v>5142</v>
      </c>
      <c r="J221" s="92">
        <f t="shared" si="8"/>
        <v>676.56689999999981</v>
      </c>
      <c r="K221" s="67">
        <f t="shared" si="9"/>
        <v>0.15151204482270708</v>
      </c>
      <c r="L221" s="60" cm="1">
        <f t="array" ref="L221">INDEX('Subway Rank'!$L$2:$L$425,_xlfn.XMATCH($A221,'Subway Rank'!$C$2:$C$425),0)</f>
        <v>195</v>
      </c>
      <c r="M221" s="7"/>
      <c r="N221" s="7"/>
    </row>
    <row r="222" spans="1:14" x14ac:dyDescent="0.2">
      <c r="A222" s="59" t="s">
        <v>275</v>
      </c>
      <c r="B222" s="35" t="str">
        <f>IFERROR(INDEX(Closures!$A$2:$A$138,MATCH(A222,Closures!$E$2:$E$138,0)),"")</f>
        <v/>
      </c>
      <c r="C222" s="10" t="s">
        <v>6</v>
      </c>
      <c r="D222" s="11">
        <v>16121</v>
      </c>
      <c r="E222" s="34">
        <v>15956.531499999999</v>
      </c>
      <c r="F222" s="34">
        <v>6472.5411000000004</v>
      </c>
      <c r="G222" s="34">
        <v>6988.9485999999997</v>
      </c>
      <c r="H222" s="103">
        <v>8337.5038999999997</v>
      </c>
      <c r="I222" s="105" cm="1">
        <f t="array" ref="I222">INDEX('Subway Rank'!$G$2:$G$425,_xlfn.XMATCH($A222,'Subway Rank'!$C$2:$C$425),0)</f>
        <v>9083</v>
      </c>
      <c r="J222" s="92">
        <f t="shared" si="8"/>
        <v>745.4961000000003</v>
      </c>
      <c r="K222" s="67">
        <f t="shared" si="9"/>
        <v>8.941478276250045E-2</v>
      </c>
      <c r="L222" s="60" cm="1">
        <f t="array" ref="L222">INDEX('Subway Rank'!$L$2:$L$425,_xlfn.XMATCH($A222,'Subway Rank'!$C$2:$C$425),0)</f>
        <v>111</v>
      </c>
      <c r="M222" s="7"/>
      <c r="N222" s="7"/>
    </row>
    <row r="223" spans="1:14" s="4" customFormat="1" x14ac:dyDescent="0.2">
      <c r="A223" s="59" t="s">
        <v>276</v>
      </c>
      <c r="B223" s="35" t="str">
        <f>IFERROR(INDEX(Closures!$A$2:$A$138,MATCH(A223,Closures!$E$2:$E$138,0)),"")</f>
        <v/>
      </c>
      <c r="C223" s="10" t="s">
        <v>6</v>
      </c>
      <c r="D223" s="11">
        <v>2904</v>
      </c>
      <c r="E223" s="34">
        <v>2833.0118000000002</v>
      </c>
      <c r="F223" s="34">
        <v>1313.8275000000001</v>
      </c>
      <c r="G223" s="34">
        <v>1334.6522</v>
      </c>
      <c r="H223" s="103">
        <v>1574.9133999999999</v>
      </c>
      <c r="I223" s="105" cm="1">
        <f t="array" ref="I223">INDEX('Subway Rank'!$G$2:$G$425,_xlfn.XMATCH($A223,'Subway Rank'!$C$2:$C$425),0)</f>
        <v>1616</v>
      </c>
      <c r="J223" s="92">
        <f t="shared" si="8"/>
        <v>41.086600000000089</v>
      </c>
      <c r="K223" s="67">
        <f t="shared" si="9"/>
        <v>2.6088164593685018E-2</v>
      </c>
      <c r="L223" s="60" cm="1">
        <f t="array" ref="L223">INDEX('Subway Rank'!$L$2:$L$425,_xlfn.XMATCH($A223,'Subway Rank'!$C$2:$C$425),0)</f>
        <v>387</v>
      </c>
      <c r="M223" s="7"/>
      <c r="N223" s="7"/>
    </row>
    <row r="224" spans="1:14" s="4" customFormat="1" x14ac:dyDescent="0.2">
      <c r="A224" s="59" t="s">
        <v>277</v>
      </c>
      <c r="B224" s="35" t="str">
        <f>IFERROR(INDEX(Closures!$A$2:$A$138,MATCH(A224,Closures!$E$2:$E$138,0)),"")</f>
        <v/>
      </c>
      <c r="C224" s="10" t="s">
        <v>6</v>
      </c>
      <c r="D224" s="11">
        <v>3021</v>
      </c>
      <c r="E224" s="34">
        <v>2919.8937000000001</v>
      </c>
      <c r="F224" s="34">
        <v>1377.6469999999999</v>
      </c>
      <c r="G224" s="34">
        <v>1399.8616999999999</v>
      </c>
      <c r="H224" s="103">
        <v>1626.6298999999999</v>
      </c>
      <c r="I224" s="105" cm="1">
        <f t="array" ref="I224">INDEX('Subway Rank'!$G$2:$G$425,_xlfn.XMATCH($A224,'Subway Rank'!$C$2:$C$425),0)</f>
        <v>1701</v>
      </c>
      <c r="J224" s="92">
        <f t="shared" si="8"/>
        <v>74.370100000000093</v>
      </c>
      <c r="K224" s="67">
        <f t="shared" si="9"/>
        <v>4.5720357162990853E-2</v>
      </c>
      <c r="L224" s="60" cm="1">
        <f t="array" ref="L224">INDEX('Subway Rank'!$L$2:$L$425,_xlfn.XMATCH($A224,'Subway Rank'!$C$2:$C$425),0)</f>
        <v>381</v>
      </c>
      <c r="M224" s="7"/>
      <c r="N224" s="7"/>
    </row>
    <row r="225" spans="1:14" s="4" customFormat="1" x14ac:dyDescent="0.2">
      <c r="A225" s="59" t="s">
        <v>278</v>
      </c>
      <c r="B225" s="35" t="str">
        <f>IFERROR(INDEX(Closures!$A$2:$A$138,MATCH(A225,Closures!$E$2:$E$138,0)),"")</f>
        <v/>
      </c>
      <c r="C225" s="10" t="s">
        <v>6</v>
      </c>
      <c r="D225" s="11">
        <v>2678</v>
      </c>
      <c r="E225" s="34">
        <v>2614.3897999999999</v>
      </c>
      <c r="F225" s="34">
        <v>1315.3408999999999</v>
      </c>
      <c r="G225" s="34">
        <v>1472.9249</v>
      </c>
      <c r="H225" s="103">
        <v>1622.7795000000001</v>
      </c>
      <c r="I225" s="105" cm="1">
        <f t="array" ref="I225">INDEX('Subway Rank'!$G$2:$G$425,_xlfn.XMATCH($A225,'Subway Rank'!$C$2:$C$425),0)</f>
        <v>1677</v>
      </c>
      <c r="J225" s="92">
        <f t="shared" si="8"/>
        <v>54.220499999999902</v>
      </c>
      <c r="K225" s="67">
        <f t="shared" si="9"/>
        <v>3.3412117912507457E-2</v>
      </c>
      <c r="L225" s="60" cm="1">
        <f t="array" ref="L225">INDEX('Subway Rank'!$L$2:$L$425,_xlfn.XMATCH($A225,'Subway Rank'!$C$2:$C$425),0)</f>
        <v>382</v>
      </c>
      <c r="M225" s="7"/>
      <c r="N225" s="7"/>
    </row>
    <row r="226" spans="1:14" x14ac:dyDescent="0.2">
      <c r="A226" s="59" t="s">
        <v>279</v>
      </c>
      <c r="B226" s="35" t="str">
        <f>IFERROR(INDEX(Closures!$A$2:$A$138,MATCH(A226,Closures!$E$2:$E$138,0)),"")</f>
        <v/>
      </c>
      <c r="C226" s="10" t="s">
        <v>6</v>
      </c>
      <c r="D226" s="11">
        <v>2469</v>
      </c>
      <c r="E226" s="34">
        <v>2471.2165</v>
      </c>
      <c r="F226" s="34">
        <v>1012.9218</v>
      </c>
      <c r="G226" s="34">
        <v>1285.0710999999999</v>
      </c>
      <c r="H226" s="103">
        <v>1692.2362000000001</v>
      </c>
      <c r="I226" s="105" cm="1">
        <f t="array" ref="I226">INDEX('Subway Rank'!$G$2:$G$425,_xlfn.XMATCH($A226,'Subway Rank'!$C$2:$C$425),0)</f>
        <v>1903</v>
      </c>
      <c r="J226" s="92">
        <f t="shared" si="8"/>
        <v>210.76379999999995</v>
      </c>
      <c r="K226" s="67">
        <f t="shared" si="9"/>
        <v>0.124547507020592</v>
      </c>
      <c r="L226" s="60" cm="1">
        <f t="array" ref="L226">INDEX('Subway Rank'!$L$2:$L$425,_xlfn.XMATCH($A226,'Subway Rank'!$C$2:$C$425),0)</f>
        <v>367</v>
      </c>
      <c r="M226" s="7"/>
      <c r="N226" s="7"/>
    </row>
    <row r="227" spans="1:14" x14ac:dyDescent="0.2">
      <c r="A227" s="59" t="s">
        <v>280</v>
      </c>
      <c r="B227" s="35" t="str">
        <f>IFERROR(INDEX(Closures!$A$2:$A$138,MATCH(A227,Closures!$E$2:$E$138,0)),"")</f>
        <v/>
      </c>
      <c r="C227" s="10" t="s">
        <v>6</v>
      </c>
      <c r="D227" s="11">
        <v>4468</v>
      </c>
      <c r="E227" s="34">
        <v>4292.0038999999997</v>
      </c>
      <c r="F227" s="34">
        <v>1868.0197000000001</v>
      </c>
      <c r="G227" s="34">
        <v>2309.6363999999999</v>
      </c>
      <c r="H227" s="103">
        <v>2845.0315000000001</v>
      </c>
      <c r="I227" s="105" cm="1">
        <f t="array" ref="I227">INDEX('Subway Rank'!$G$2:$G$425,_xlfn.XMATCH($A227,'Subway Rank'!$C$2:$C$425),0)</f>
        <v>3010</v>
      </c>
      <c r="J227" s="92">
        <f t="shared" si="8"/>
        <v>164.96849999999995</v>
      </c>
      <c r="K227" s="67">
        <f t="shared" si="9"/>
        <v>5.7984770994626927E-2</v>
      </c>
      <c r="L227" s="60" cm="1">
        <f t="array" ref="L227">INDEX('Subway Rank'!$L$2:$L$425,_xlfn.XMATCH($A227,'Subway Rank'!$C$2:$C$425),0)</f>
        <v>307</v>
      </c>
      <c r="M227" s="7"/>
      <c r="N227" s="7"/>
    </row>
    <row r="228" spans="1:14" x14ac:dyDescent="0.2">
      <c r="A228" s="59" t="s">
        <v>281</v>
      </c>
      <c r="B228" s="35" t="str">
        <f>IFERROR(INDEX(Closures!$A$2:$A$138,MATCH(A228,Closures!$E$2:$E$138,0)),"")</f>
        <v/>
      </c>
      <c r="C228" s="10" t="s">
        <v>6</v>
      </c>
      <c r="D228" s="11">
        <v>7262</v>
      </c>
      <c r="E228" s="34">
        <v>6499.4763999999996</v>
      </c>
      <c r="F228" s="34">
        <v>3244.3685</v>
      </c>
      <c r="G228" s="34">
        <v>4000.7905000000001</v>
      </c>
      <c r="H228" s="103">
        <v>5025.1298999999999</v>
      </c>
      <c r="I228" s="105" cm="1">
        <f t="array" ref="I228">INDEX('Subway Rank'!$G$2:$G$425,_xlfn.XMATCH($A228,'Subway Rank'!$C$2:$C$425),0)</f>
        <v>5379</v>
      </c>
      <c r="J228" s="92">
        <f t="shared" si="8"/>
        <v>353.87010000000009</v>
      </c>
      <c r="K228" s="67">
        <f>J228/H228</f>
        <v>7.0420090035881483E-2</v>
      </c>
      <c r="L228" s="60" cm="1">
        <f t="array" ref="L228">INDEX('Subway Rank'!$L$2:$L$425,_xlfn.XMATCH($A228,'Subway Rank'!$C$2:$C$425),0)</f>
        <v>187</v>
      </c>
      <c r="M228" s="7"/>
      <c r="N228" s="7"/>
    </row>
    <row r="229" spans="1:14" x14ac:dyDescent="0.2">
      <c r="A229" s="61" t="s">
        <v>282</v>
      </c>
      <c r="B229" s="64" t="str">
        <f>IFERROR(INDEX(Closures!$A$2:$A$138,MATCH(A229,Closures!$E$2:$E$138,0)),"")</f>
        <v/>
      </c>
      <c r="C229" s="12" t="s">
        <v>6</v>
      </c>
      <c r="D229" s="13">
        <v>11032</v>
      </c>
      <c r="E229" s="13">
        <v>12638.326800000001</v>
      </c>
      <c r="F229" s="13">
        <v>4055.2863000000002</v>
      </c>
      <c r="G229" s="13">
        <v>4758.4466000000002</v>
      </c>
      <c r="H229" s="104">
        <v>7414.0906000000004</v>
      </c>
      <c r="I229" s="108" cm="1">
        <f t="array" ref="I229">INDEX('Subway Rank'!$G$2:$G$425,_xlfn.XMATCH($A229,'Subway Rank'!$C$2:$C$425),0)</f>
        <v>9633</v>
      </c>
      <c r="J229" s="109">
        <f t="shared" si="8"/>
        <v>2218.9093999999996</v>
      </c>
      <c r="K229" s="68">
        <f>J229/H229</f>
        <v>0.29928274682804651</v>
      </c>
      <c r="L229" s="62" cm="1">
        <f t="array" ref="L229">INDEX('Subway Rank'!$L$2:$L$425,_xlfn.XMATCH($A229,'Subway Rank'!$C$2:$C$425),0)</f>
        <v>102</v>
      </c>
      <c r="M229" s="7"/>
      <c r="N229" s="7"/>
    </row>
    <row r="230" spans="1:14" s="3" customFormat="1" ht="12.75" x14ac:dyDescent="0.2">
      <c r="A230" s="71" t="s">
        <v>26</v>
      </c>
      <c r="B230" s="72"/>
      <c r="C230" s="73"/>
      <c r="D230" s="74"/>
      <c r="E230" s="74"/>
      <c r="F230" s="74"/>
      <c r="G230" s="74"/>
      <c r="H230" s="74"/>
      <c r="I230" s="74"/>
      <c r="J230" s="87"/>
      <c r="K230" s="74"/>
      <c r="L230" s="75"/>
    </row>
    <row r="231" spans="1:14" x14ac:dyDescent="0.2">
      <c r="A231" s="57" t="s">
        <v>283</v>
      </c>
      <c r="B231" s="35" t="str">
        <f>IFERROR(INDEX(Closures!$A$2:$A$138,MATCH(A231,Closures!$E$2:$E$138,0)),"")</f>
        <v/>
      </c>
      <c r="C231" s="8" t="s">
        <v>3</v>
      </c>
      <c r="D231" s="9">
        <v>20998</v>
      </c>
      <c r="E231" s="40">
        <v>18393.110199999999</v>
      </c>
      <c r="F231" s="40">
        <v>6992.4354000000003</v>
      </c>
      <c r="G231" s="40">
        <v>11477.0672</v>
      </c>
      <c r="H231" s="103">
        <v>15721.0669</v>
      </c>
      <c r="I231" s="105" cm="1">
        <f t="array" ref="I231">INDEX('Subway Rank'!$G$2:$G$425,_xlfn.XMATCH($A231,'Subway Rank'!$C$2:$C$425),0)</f>
        <v>17338</v>
      </c>
      <c r="J231" s="93">
        <f>I231-H231</f>
        <v>1616.9331000000002</v>
      </c>
      <c r="K231" s="67">
        <f>J231/H231</f>
        <v>0.10285135928020256</v>
      </c>
      <c r="L231" s="60" cm="1">
        <f t="array" ref="L231">INDEX('Subway Rank'!$L$2:$L$425,_xlfn.XMATCH($A231,'Subway Rank'!$C$2:$C$425),0)</f>
        <v>45</v>
      </c>
      <c r="M231" s="7"/>
      <c r="N231" s="7"/>
    </row>
    <row r="232" spans="1:14" x14ac:dyDescent="0.2">
      <c r="A232" s="59" t="s">
        <v>284</v>
      </c>
      <c r="B232" s="35" t="str">
        <f>IFERROR(INDEX(Closures!$A$2:$A$138,MATCH(A232,Closures!$E$2:$E$138,0)),"")</f>
        <v/>
      </c>
      <c r="C232" s="10" t="s">
        <v>3</v>
      </c>
      <c r="D232" s="11">
        <v>12569</v>
      </c>
      <c r="E232" s="34">
        <v>12004.5905</v>
      </c>
      <c r="F232" s="34">
        <v>4487.9490999999998</v>
      </c>
      <c r="G232" s="34">
        <v>5698.5295999999998</v>
      </c>
      <c r="H232" s="103">
        <v>7880.7440999999999</v>
      </c>
      <c r="I232" s="105" cm="1">
        <f t="array" ref="I232">INDEX('Subway Rank'!$G$2:$G$425,_xlfn.XMATCH($A232,'Subway Rank'!$C$2:$C$425),0)</f>
        <v>8775</v>
      </c>
      <c r="J232" s="92">
        <f>I232-H232</f>
        <v>894.25590000000011</v>
      </c>
      <c r="K232" s="67">
        <f>J232/H232</f>
        <v>0.11347353608398478</v>
      </c>
      <c r="L232" s="60" cm="1">
        <f t="array" ref="L232">INDEX('Subway Rank'!$L$2:$L$425,_xlfn.XMATCH($A232,'Subway Rank'!$C$2:$C$425),0)</f>
        <v>114</v>
      </c>
      <c r="M232" s="7"/>
      <c r="N232" s="7"/>
    </row>
    <row r="233" spans="1:14" x14ac:dyDescent="0.2">
      <c r="A233" s="59" t="s">
        <v>285</v>
      </c>
      <c r="B233" s="35" t="str">
        <f>IFERROR(INDEX(Closures!$A$2:$A$138,MATCH(A233,Closures!$E$2:$E$138,0)),"")</f>
        <v/>
      </c>
      <c r="C233" s="10" t="s">
        <v>3</v>
      </c>
      <c r="D233" s="11">
        <v>13285</v>
      </c>
      <c r="E233" s="34">
        <v>13217.507900000001</v>
      </c>
      <c r="F233" s="34">
        <v>5954.6391999999996</v>
      </c>
      <c r="G233" s="34">
        <v>6897.3635999999997</v>
      </c>
      <c r="H233" s="103">
        <v>8133.2874000000002</v>
      </c>
      <c r="I233" s="105" cm="1">
        <f t="array" ref="I233">INDEX('Subway Rank'!$G$2:$G$425,_xlfn.XMATCH($A233,'Subway Rank'!$C$2:$C$425),0)</f>
        <v>8513</v>
      </c>
      <c r="J233" s="92">
        <f t="shared" ref="J233:J296" si="10">I233-H233</f>
        <v>379.71259999999984</v>
      </c>
      <c r="K233" s="67">
        <f t="shared" ref="K233:K296" si="11">J233/H233</f>
        <v>4.6686239072284579E-2</v>
      </c>
      <c r="L233" s="60" cm="1">
        <f t="array" ref="L233">INDEX('Subway Rank'!$L$2:$L$425,_xlfn.XMATCH($A233,'Subway Rank'!$C$2:$C$425),0)</f>
        <v>122</v>
      </c>
      <c r="M233" s="6"/>
      <c r="N233" s="7"/>
    </row>
    <row r="234" spans="1:14" x14ac:dyDescent="0.2">
      <c r="A234" s="59" t="s">
        <v>286</v>
      </c>
      <c r="B234" s="35" t="str">
        <f>IFERROR(INDEX(Closures!$A$2:$A$138,MATCH(A234,Closures!$E$2:$E$138,0)),"")</f>
        <v/>
      </c>
      <c r="C234" s="10" t="s">
        <v>3</v>
      </c>
      <c r="D234" s="11">
        <v>5444</v>
      </c>
      <c r="E234" s="34">
        <v>4724.0668999999998</v>
      </c>
      <c r="F234" s="34">
        <v>1805.1412</v>
      </c>
      <c r="G234" s="34">
        <v>2186.3991999999998</v>
      </c>
      <c r="H234" s="103">
        <v>2856.4054999999998</v>
      </c>
      <c r="I234" s="105" cm="1">
        <f t="array" ref="I234">INDEX('Subway Rank'!$G$2:$G$425,_xlfn.XMATCH($A234,'Subway Rank'!$C$2:$C$425),0)</f>
        <v>3204</v>
      </c>
      <c r="J234" s="92">
        <f t="shared" si="10"/>
        <v>347.59450000000015</v>
      </c>
      <c r="K234" s="67">
        <f t="shared" si="11"/>
        <v>0.12168948001255429</v>
      </c>
      <c r="L234" s="60" cm="1">
        <f t="array" ref="L234">INDEX('Subway Rank'!$L$2:$L$425,_xlfn.XMATCH($A234,'Subway Rank'!$C$2:$C$425),0)</f>
        <v>291</v>
      </c>
      <c r="M234" s="7"/>
      <c r="N234" s="7"/>
    </row>
    <row r="235" spans="1:14" x14ac:dyDescent="0.2">
      <c r="A235" s="59" t="s">
        <v>287</v>
      </c>
      <c r="B235" s="35" t="str">
        <f>IFERROR(INDEX(Closures!$A$2:$A$138,MATCH(A235,Closures!$E$2:$E$138,0)),"")</f>
        <v/>
      </c>
      <c r="C235" s="10" t="s">
        <v>3</v>
      </c>
      <c r="D235" s="11">
        <v>10851</v>
      </c>
      <c r="E235" s="34">
        <v>10579.866099999999</v>
      </c>
      <c r="F235" s="34">
        <v>4646.8081000000002</v>
      </c>
      <c r="G235" s="34">
        <v>5512.9368000000004</v>
      </c>
      <c r="H235" s="103">
        <v>6564.3424999999997</v>
      </c>
      <c r="I235" s="105" cm="1">
        <f t="array" ref="I235">INDEX('Subway Rank'!$G$2:$G$425,_xlfn.XMATCH($A235,'Subway Rank'!$C$2:$C$425),0)</f>
        <v>6704</v>
      </c>
      <c r="J235" s="92">
        <f t="shared" si="10"/>
        <v>139.65750000000025</v>
      </c>
      <c r="K235" s="67">
        <f t="shared" si="11"/>
        <v>2.1275169600001868E-2</v>
      </c>
      <c r="L235" s="60" cm="1">
        <f t="array" ref="L235">INDEX('Subway Rank'!$L$2:$L$425,_xlfn.XMATCH($A235,'Subway Rank'!$C$2:$C$425),0)</f>
        <v>158</v>
      </c>
      <c r="M235" s="7"/>
      <c r="N235" s="7"/>
    </row>
    <row r="236" spans="1:14" s="4" customFormat="1" x14ac:dyDescent="0.2">
      <c r="A236" s="59" t="s">
        <v>288</v>
      </c>
      <c r="B236" s="35" t="str">
        <f>IFERROR(INDEX(Closures!$A$2:$A$138,MATCH(A236,Closures!$E$2:$E$138,0)),"")</f>
        <v/>
      </c>
      <c r="C236" s="10" t="s">
        <v>3</v>
      </c>
      <c r="D236" s="11">
        <v>10707</v>
      </c>
      <c r="E236" s="34">
        <v>10591.570900000001</v>
      </c>
      <c r="F236" s="34">
        <v>4246.4746999999998</v>
      </c>
      <c r="G236" s="34">
        <v>4938.6679999999997</v>
      </c>
      <c r="H236" s="103">
        <v>5903.7677000000003</v>
      </c>
      <c r="I236" s="105" cm="1">
        <f t="array" ref="I236">INDEX('Subway Rank'!$G$2:$G$425,_xlfn.XMATCH($A236,'Subway Rank'!$C$2:$C$425),0)</f>
        <v>6164</v>
      </c>
      <c r="J236" s="92">
        <f t="shared" si="10"/>
        <v>260.23229999999967</v>
      </c>
      <c r="K236" s="67">
        <f t="shared" si="11"/>
        <v>4.4079020927601818E-2</v>
      </c>
      <c r="L236" s="60" cm="1">
        <f t="array" ref="L236">INDEX('Subway Rank'!$L$2:$L$425,_xlfn.XMATCH($A236,'Subway Rank'!$C$2:$C$425),0)</f>
        <v>170</v>
      </c>
      <c r="M236" s="7"/>
      <c r="N236" s="7"/>
    </row>
    <row r="237" spans="1:14" x14ac:dyDescent="0.2">
      <c r="A237" s="59" t="s">
        <v>289</v>
      </c>
      <c r="B237" s="35" t="str">
        <f>IFERROR(INDEX(Closures!$A$2:$A$138,MATCH(A237,Closures!$E$2:$E$138,0)),"")</f>
        <v/>
      </c>
      <c r="C237" s="10" t="s">
        <v>3</v>
      </c>
      <c r="D237" s="11">
        <v>14715</v>
      </c>
      <c r="E237" s="34">
        <v>14394.220499999999</v>
      </c>
      <c r="F237" s="34">
        <v>6365.9138000000003</v>
      </c>
      <c r="G237" s="34">
        <v>7389.9802</v>
      </c>
      <c r="H237" s="103">
        <v>8829.4290999999994</v>
      </c>
      <c r="I237" s="105" cm="1">
        <f t="array" ref="I237">INDEX('Subway Rank'!$G$2:$G$425,_xlfn.XMATCH($A237,'Subway Rank'!$C$2:$C$425),0)</f>
        <v>8766</v>
      </c>
      <c r="J237" s="92">
        <f t="shared" si="10"/>
        <v>-63.42909999999938</v>
      </c>
      <c r="K237" s="67">
        <f t="shared" si="11"/>
        <v>-7.1838280008386258E-3</v>
      </c>
      <c r="L237" s="60" cm="1">
        <f t="array" ref="L237">INDEX('Subway Rank'!$L$2:$L$425,_xlfn.XMATCH($A237,'Subway Rank'!$C$2:$C$425),0)</f>
        <v>115</v>
      </c>
      <c r="M237" s="7"/>
      <c r="N237" s="7"/>
    </row>
    <row r="238" spans="1:14" x14ac:dyDescent="0.2">
      <c r="A238" s="59" t="s">
        <v>290</v>
      </c>
      <c r="B238" s="35" t="str">
        <f>IFERROR(INDEX(Closures!$A$2:$A$138,MATCH(A238,Closures!$E$2:$E$138,0)),"")</f>
        <v/>
      </c>
      <c r="C238" s="10" t="s">
        <v>3</v>
      </c>
      <c r="D238" s="11">
        <v>7613</v>
      </c>
      <c r="E238" s="34">
        <v>7249.1495999999997</v>
      </c>
      <c r="F238" s="34">
        <v>2822.2195000000002</v>
      </c>
      <c r="G238" s="34">
        <v>3345.5771</v>
      </c>
      <c r="H238" s="103">
        <v>4302.2125999999998</v>
      </c>
      <c r="I238" s="105" cm="1">
        <f t="array" ref="I238">INDEX('Subway Rank'!$G$2:$G$425,_xlfn.XMATCH($A238,'Subway Rank'!$C$2:$C$425),0)</f>
        <v>4555</v>
      </c>
      <c r="J238" s="92">
        <f t="shared" si="10"/>
        <v>252.78740000000016</v>
      </c>
      <c r="K238" s="67">
        <f t="shared" si="11"/>
        <v>5.8757533274854938E-2</v>
      </c>
      <c r="L238" s="60" cm="1">
        <f t="array" ref="L238">INDEX('Subway Rank'!$L$2:$L$425,_xlfn.XMATCH($A238,'Subway Rank'!$C$2:$C$425),0)</f>
        <v>218</v>
      </c>
      <c r="M238" s="7"/>
      <c r="N238" s="7"/>
    </row>
    <row r="239" spans="1:14" x14ac:dyDescent="0.2">
      <c r="A239" s="59" t="s">
        <v>291</v>
      </c>
      <c r="B239" s="35" t="str">
        <f>IFERROR(INDEX(Closures!$A$2:$A$138,MATCH(A239,Closures!$E$2:$E$138,0)),"")</f>
        <v/>
      </c>
      <c r="C239" s="10" t="s">
        <v>3</v>
      </c>
      <c r="D239" s="11">
        <v>15079</v>
      </c>
      <c r="E239" s="34">
        <v>14777.3858</v>
      </c>
      <c r="F239" s="34">
        <v>4277.1921000000002</v>
      </c>
      <c r="G239" s="34">
        <v>5814.4269000000004</v>
      </c>
      <c r="H239" s="103">
        <v>9372.1731999999993</v>
      </c>
      <c r="I239" s="105" cm="1">
        <f t="array" ref="I239">INDEX('Subway Rank'!$G$2:$G$425,_xlfn.XMATCH($A239,'Subway Rank'!$C$2:$C$425),0)</f>
        <v>11001</v>
      </c>
      <c r="J239" s="92">
        <f t="shared" si="10"/>
        <v>1628.8268000000007</v>
      </c>
      <c r="K239" s="67">
        <f t="shared" si="11"/>
        <v>0.17379392860558754</v>
      </c>
      <c r="L239" s="60" cm="1">
        <f t="array" ref="L239">INDEX('Subway Rank'!$L$2:$L$425,_xlfn.XMATCH($A239,'Subway Rank'!$C$2:$C$425),0)</f>
        <v>88</v>
      </c>
      <c r="M239" s="7"/>
      <c r="N239" s="7"/>
    </row>
    <row r="240" spans="1:14" x14ac:dyDescent="0.2">
      <c r="A240" s="59" t="s">
        <v>292</v>
      </c>
      <c r="B240" s="35" t="str">
        <f>IFERROR(INDEX(Closures!$A$2:$A$138,MATCH(A240,Closures!$E$2:$E$138,0)),"")</f>
        <v/>
      </c>
      <c r="C240" s="10" t="s">
        <v>3</v>
      </c>
      <c r="D240" s="11">
        <v>7679</v>
      </c>
      <c r="E240" s="34">
        <v>7598.9093999999996</v>
      </c>
      <c r="F240" s="34">
        <v>2973.0902000000001</v>
      </c>
      <c r="G240" s="34">
        <v>3676.5612999999998</v>
      </c>
      <c r="H240" s="103">
        <v>5494.3779999999997</v>
      </c>
      <c r="I240" s="105" cm="1">
        <f t="array" ref="I240">INDEX('Subway Rank'!$G$2:$G$425,_xlfn.XMATCH($A240,'Subway Rank'!$C$2:$C$425),0)</f>
        <v>6175</v>
      </c>
      <c r="J240" s="92">
        <f t="shared" si="10"/>
        <v>680.6220000000003</v>
      </c>
      <c r="K240" s="67">
        <f t="shared" si="11"/>
        <v>0.12387607842052373</v>
      </c>
      <c r="L240" s="60" cm="1">
        <f t="array" ref="L240">INDEX('Subway Rank'!$L$2:$L$425,_xlfn.XMATCH($A240,'Subway Rank'!$C$2:$C$425),0)</f>
        <v>168</v>
      </c>
      <c r="M240" s="7"/>
      <c r="N240" s="7"/>
    </row>
    <row r="241" spans="1:14" x14ac:dyDescent="0.2">
      <c r="A241" s="59" t="s">
        <v>293</v>
      </c>
      <c r="B241" s="35" t="str">
        <f>IFERROR(INDEX(Closures!$A$2:$A$138,MATCH(A241,Closures!$E$2:$E$138,0)),"")</f>
        <v/>
      </c>
      <c r="C241" s="10" t="s">
        <v>3</v>
      </c>
      <c r="D241" s="11">
        <v>14746</v>
      </c>
      <c r="E241" s="34">
        <v>14702.889800000001</v>
      </c>
      <c r="F241" s="34">
        <v>5644.3882000000003</v>
      </c>
      <c r="G241" s="34">
        <v>6422.3477999999996</v>
      </c>
      <c r="H241" s="103">
        <v>7740.6298999999999</v>
      </c>
      <c r="I241" s="105" cm="1">
        <f t="array" ref="I241">INDEX('Subway Rank'!$G$2:$G$425,_xlfn.XMATCH($A241,'Subway Rank'!$C$2:$C$425),0)</f>
        <v>8198</v>
      </c>
      <c r="J241" s="92">
        <f t="shared" si="10"/>
        <v>457.37010000000009</v>
      </c>
      <c r="K241" s="67">
        <f t="shared" si="11"/>
        <v>5.9086935547713E-2</v>
      </c>
      <c r="L241" s="60" cm="1">
        <f t="array" ref="L241">INDEX('Subway Rank'!$L$2:$L$425,_xlfn.XMATCH($A241,'Subway Rank'!$C$2:$C$425),0)</f>
        <v>135</v>
      </c>
      <c r="M241" s="7"/>
      <c r="N241" s="7"/>
    </row>
    <row r="242" spans="1:14" x14ac:dyDescent="0.2">
      <c r="A242" s="59" t="s">
        <v>294</v>
      </c>
      <c r="B242" s="35" t="str">
        <f>IFERROR(INDEX(Closures!$A$2:$A$138,MATCH(A242,Closures!$E$2:$E$138,0)),"")</f>
        <v/>
      </c>
      <c r="C242" s="10" t="s">
        <v>3</v>
      </c>
      <c r="D242" s="11">
        <v>27605</v>
      </c>
      <c r="E242" s="34">
        <v>27231.492099999999</v>
      </c>
      <c r="F242" s="34">
        <v>11468.748900000001</v>
      </c>
      <c r="G242" s="34">
        <v>11942.715399999999</v>
      </c>
      <c r="H242" s="103">
        <v>14398.4961</v>
      </c>
      <c r="I242" s="105" cm="1">
        <f t="array" ref="I242">INDEX('Subway Rank'!$G$2:$G$425,_xlfn.XMATCH($A242,'Subway Rank'!$C$2:$C$425),0)</f>
        <v>15497</v>
      </c>
      <c r="J242" s="92">
        <f t="shared" si="10"/>
        <v>1098.5038999999997</v>
      </c>
      <c r="K242" s="67">
        <f t="shared" si="11"/>
        <v>7.6292960901659698E-2</v>
      </c>
      <c r="L242" s="60" cm="1">
        <f t="array" ref="L242">INDEX('Subway Rank'!$L$2:$L$425,_xlfn.XMATCH($A242,'Subway Rank'!$C$2:$C$425),0)</f>
        <v>55</v>
      </c>
      <c r="M242" s="7"/>
      <c r="N242" s="7"/>
    </row>
    <row r="243" spans="1:14" x14ac:dyDescent="0.2">
      <c r="A243" s="59" t="s">
        <v>295</v>
      </c>
      <c r="B243" s="35" t="str">
        <f>IFERROR(INDEX(Closures!$A$2:$A$138,MATCH(A243,Closures!$E$2:$E$138,0)),"")</f>
        <v/>
      </c>
      <c r="C243" s="10" t="s">
        <v>3</v>
      </c>
      <c r="D243" s="11">
        <v>27677</v>
      </c>
      <c r="E243" s="34">
        <v>28266.752</v>
      </c>
      <c r="F243" s="34">
        <v>11887.7374</v>
      </c>
      <c r="G243" s="34">
        <v>13324.0672</v>
      </c>
      <c r="H243" s="103">
        <v>16096.720499999999</v>
      </c>
      <c r="I243" s="105" cm="1">
        <f t="array" ref="I243">INDEX('Subway Rank'!$G$2:$G$425,_xlfn.XMATCH($A243,'Subway Rank'!$C$2:$C$425),0)</f>
        <v>17239</v>
      </c>
      <c r="J243" s="92">
        <f t="shared" si="10"/>
        <v>1142.2795000000006</v>
      </c>
      <c r="K243" s="67">
        <f t="shared" si="11"/>
        <v>7.0963492221909466E-2</v>
      </c>
      <c r="L243" s="60" cm="1">
        <f t="array" ref="L243">INDEX('Subway Rank'!$L$2:$L$425,_xlfn.XMATCH($A243,'Subway Rank'!$C$2:$C$425),0)</f>
        <v>46</v>
      </c>
      <c r="M243" s="7"/>
      <c r="N243" s="7"/>
    </row>
    <row r="244" spans="1:14" x14ac:dyDescent="0.2">
      <c r="A244" s="59" t="s">
        <v>296</v>
      </c>
      <c r="B244" s="35" t="str">
        <f>IFERROR(INDEX(Closures!$A$2:$A$138,MATCH(A244,Closures!$E$2:$E$138,0)),"")</f>
        <v/>
      </c>
      <c r="C244" s="10" t="s">
        <v>3</v>
      </c>
      <c r="D244" s="11">
        <v>14343</v>
      </c>
      <c r="E244" s="34">
        <v>13799.0236</v>
      </c>
      <c r="F244" s="34">
        <v>5855.7686999999996</v>
      </c>
      <c r="G244" s="34">
        <v>6411.8892999999998</v>
      </c>
      <c r="H244" s="103">
        <v>7156.1968999999999</v>
      </c>
      <c r="I244" s="105" cm="1">
        <f t="array" ref="I244">INDEX('Subway Rank'!$G$2:$G$425,_xlfn.XMATCH($A244,'Subway Rank'!$C$2:$C$425),0)</f>
        <v>6985</v>
      </c>
      <c r="J244" s="92">
        <f t="shared" si="10"/>
        <v>-171.19689999999991</v>
      </c>
      <c r="K244" s="67">
        <f t="shared" si="11"/>
        <v>-2.3922888426952019E-2</v>
      </c>
      <c r="L244" s="60" cm="1">
        <f t="array" ref="L244">INDEX('Subway Rank'!$L$2:$L$425,_xlfn.XMATCH($A244,'Subway Rank'!$C$2:$C$425),0)</f>
        <v>149</v>
      </c>
      <c r="M244" s="7"/>
      <c r="N244" s="7"/>
    </row>
    <row r="245" spans="1:14" x14ac:dyDescent="0.2">
      <c r="A245" s="59" t="s">
        <v>297</v>
      </c>
      <c r="B245" s="35" t="str">
        <f>IFERROR(INDEX(Closures!$A$2:$A$138,MATCH(A245,Closures!$E$2:$E$138,0)),"")</f>
        <v/>
      </c>
      <c r="C245" s="10" t="s">
        <v>3</v>
      </c>
      <c r="D245" s="11">
        <v>5490</v>
      </c>
      <c r="E245" s="34">
        <v>5656.6142</v>
      </c>
      <c r="F245" s="34">
        <v>2173.1806000000001</v>
      </c>
      <c r="G245" s="34">
        <v>2432.6561000000002</v>
      </c>
      <c r="H245" s="103">
        <v>3335.8582999999999</v>
      </c>
      <c r="I245" s="105" cm="1">
        <f t="array" ref="I245">INDEX('Subway Rank'!$G$2:$G$425,_xlfn.XMATCH($A245,'Subway Rank'!$C$2:$C$425),0)</f>
        <v>3563</v>
      </c>
      <c r="J245" s="92">
        <f t="shared" si="10"/>
        <v>227.14170000000013</v>
      </c>
      <c r="K245" s="67">
        <f t="shared" si="11"/>
        <v>6.8090931800070809E-2</v>
      </c>
      <c r="L245" s="60" cm="1">
        <f t="array" ref="L245">INDEX('Subway Rank'!$L$2:$L$425,_xlfn.XMATCH($A245,'Subway Rank'!$C$2:$C$425),0)</f>
        <v>278</v>
      </c>
      <c r="M245" s="7"/>
      <c r="N245" s="7"/>
    </row>
    <row r="246" spans="1:14" x14ac:dyDescent="0.2">
      <c r="A246" s="59" t="s">
        <v>298</v>
      </c>
      <c r="B246" s="35" t="str">
        <f>IFERROR(INDEX(Closures!$A$2:$A$138,MATCH(A246,Closures!$E$2:$E$138,0)),"")</f>
        <v/>
      </c>
      <c r="C246" s="10" t="s">
        <v>3</v>
      </c>
      <c r="D246" s="11">
        <v>13371</v>
      </c>
      <c r="E246" s="34">
        <v>12463.7441</v>
      </c>
      <c r="F246" s="34">
        <v>5073.2</v>
      </c>
      <c r="G246" s="34">
        <v>5763.3873999999996</v>
      </c>
      <c r="H246" s="103">
        <v>7951.6810999999998</v>
      </c>
      <c r="I246" s="105" cm="1">
        <f t="array" ref="I246">INDEX('Subway Rank'!$G$2:$G$425,_xlfn.XMATCH($A246,'Subway Rank'!$C$2:$C$425),0)</f>
        <v>8428</v>
      </c>
      <c r="J246" s="92">
        <f t="shared" si="10"/>
        <v>476.31890000000021</v>
      </c>
      <c r="K246" s="67">
        <f t="shared" si="11"/>
        <v>5.9901660291683506E-2</v>
      </c>
      <c r="L246" s="60" cm="1">
        <f t="array" ref="L246">INDEX('Subway Rank'!$L$2:$L$425,_xlfn.XMATCH($A246,'Subway Rank'!$C$2:$C$425),0)</f>
        <v>126</v>
      </c>
      <c r="M246" s="7"/>
      <c r="N246" s="7"/>
    </row>
    <row r="247" spans="1:14" s="4" customFormat="1" x14ac:dyDescent="0.2">
      <c r="A247" s="59" t="s">
        <v>299</v>
      </c>
      <c r="B247" s="35" t="str">
        <f>IFERROR(INDEX(Closures!$A$2:$A$138,MATCH(A247,Closures!$E$2:$E$138,0)),"")</f>
        <v/>
      </c>
      <c r="C247" s="10" t="s">
        <v>3</v>
      </c>
      <c r="D247" s="11">
        <v>44031</v>
      </c>
      <c r="E247" s="34">
        <v>44369.921300000002</v>
      </c>
      <c r="F247" s="34">
        <v>13887.0705</v>
      </c>
      <c r="G247" s="34">
        <v>17710.019799999998</v>
      </c>
      <c r="H247" s="103">
        <v>27210.7323</v>
      </c>
      <c r="I247" s="105" cm="1">
        <f t="array" ref="I247">INDEX('Subway Rank'!$G$2:$G$425,_xlfn.XMATCH($A247,'Subway Rank'!$C$2:$C$425),0)</f>
        <v>32462</v>
      </c>
      <c r="J247" s="92">
        <f t="shared" si="10"/>
        <v>5251.2677000000003</v>
      </c>
      <c r="K247" s="67">
        <f t="shared" si="11"/>
        <v>0.19298516637128507</v>
      </c>
      <c r="L247" s="60" cm="1">
        <f t="array" ref="L247">INDEX('Subway Rank'!$L$2:$L$425,_xlfn.XMATCH($A247,'Subway Rank'!$C$2:$C$425),0)</f>
        <v>17</v>
      </c>
      <c r="M247" s="7"/>
      <c r="N247" s="7"/>
    </row>
    <row r="248" spans="1:14" x14ac:dyDescent="0.2">
      <c r="A248" s="59" t="s">
        <v>300</v>
      </c>
      <c r="B248" s="35" t="str">
        <f>IFERROR(INDEX(Closures!$A$2:$A$138,MATCH(A248,Closures!$E$2:$E$138,0)),"")</f>
        <v/>
      </c>
      <c r="C248" s="10" t="s">
        <v>3</v>
      </c>
      <c r="D248" s="11">
        <v>48508</v>
      </c>
      <c r="E248" s="34">
        <v>46363.244100000004</v>
      </c>
      <c r="F248" s="34">
        <v>15416.9177</v>
      </c>
      <c r="G248" s="34">
        <v>18555.4427</v>
      </c>
      <c r="H248" s="103">
        <v>26129.799200000001</v>
      </c>
      <c r="I248" s="105" cm="1">
        <f t="array" ref="I248">INDEX('Subway Rank'!$G$2:$G$425,_xlfn.XMATCH($A248,'Subway Rank'!$C$2:$C$425),0)</f>
        <v>34811</v>
      </c>
      <c r="J248" s="92">
        <f t="shared" si="10"/>
        <v>8681.2007999999987</v>
      </c>
      <c r="K248" s="67">
        <f t="shared" si="11"/>
        <v>0.33223373564998532</v>
      </c>
      <c r="L248" s="60" cm="1">
        <f t="array" ref="L248">INDEX('Subway Rank'!$L$2:$L$425,_xlfn.XMATCH($A248,'Subway Rank'!$C$2:$C$425),0)</f>
        <v>15</v>
      </c>
      <c r="M248" s="7"/>
      <c r="N248" s="7"/>
    </row>
    <row r="249" spans="1:14" x14ac:dyDescent="0.2">
      <c r="A249" s="59" t="s">
        <v>301</v>
      </c>
      <c r="B249" s="35" t="str">
        <f>IFERROR(INDEX(Closures!$A$2:$A$138,MATCH(A249,Closures!$E$2:$E$138,0)),"")</f>
        <v/>
      </c>
      <c r="C249" s="10" t="s">
        <v>3</v>
      </c>
      <c r="D249" s="11">
        <v>103572</v>
      </c>
      <c r="E249" s="34">
        <v>101831.7205</v>
      </c>
      <c r="F249" s="34">
        <v>33624.325799999999</v>
      </c>
      <c r="G249" s="34">
        <v>39138.415000000001</v>
      </c>
      <c r="H249" s="103">
        <v>54139.507899999997</v>
      </c>
      <c r="I249" s="105" cm="1">
        <f t="array" ref="I249">INDEX('Subway Rank'!$G$2:$G$425,_xlfn.XMATCH($A249,'Subway Rank'!$C$2:$C$425),0)</f>
        <v>65104</v>
      </c>
      <c r="J249" s="92">
        <f t="shared" si="10"/>
        <v>10964.492100000003</v>
      </c>
      <c r="K249" s="67">
        <f t="shared" si="11"/>
        <v>0.20252293612000127</v>
      </c>
      <c r="L249" s="60" cm="1">
        <f t="array" ref="L249">INDEX('Subway Rank'!$L$2:$L$425,_xlfn.XMATCH($A249,'Subway Rank'!$C$2:$C$425),0)</f>
        <v>4</v>
      </c>
      <c r="M249" s="7"/>
      <c r="N249" s="7"/>
    </row>
    <row r="250" spans="1:14" x14ac:dyDescent="0.2">
      <c r="A250" s="59" t="s">
        <v>302</v>
      </c>
      <c r="B250" s="35" t="str">
        <f>IFERROR(INDEX(Closures!$A$2:$A$138,MATCH(A250,Closures!$E$2:$E$138,0)),"")</f>
        <v/>
      </c>
      <c r="C250" s="10" t="s">
        <v>3</v>
      </c>
      <c r="D250" s="11">
        <v>9433</v>
      </c>
      <c r="E250" s="34">
        <v>9218.7952999999998</v>
      </c>
      <c r="F250" s="34">
        <v>3981.0001000000002</v>
      </c>
      <c r="G250" s="34">
        <v>4840.3873999999996</v>
      </c>
      <c r="H250" s="103">
        <v>6165.1850000000004</v>
      </c>
      <c r="I250" s="105" cm="1">
        <f t="array" ref="I250">INDEX('Subway Rank'!$G$2:$G$425,_xlfn.XMATCH($A250,'Subway Rank'!$C$2:$C$425),0)</f>
        <v>6447</v>
      </c>
      <c r="J250" s="92">
        <f t="shared" si="10"/>
        <v>281.8149999999996</v>
      </c>
      <c r="K250" s="67">
        <f t="shared" si="11"/>
        <v>4.571071265501353E-2</v>
      </c>
      <c r="L250" s="60" cm="1">
        <f t="array" ref="L250">INDEX('Subway Rank'!$L$2:$L$425,_xlfn.XMATCH($A250,'Subway Rank'!$C$2:$C$425),0)</f>
        <v>162</v>
      </c>
      <c r="M250" s="7"/>
      <c r="N250" s="7"/>
    </row>
    <row r="251" spans="1:14" x14ac:dyDescent="0.2">
      <c r="A251" s="59" t="s">
        <v>303</v>
      </c>
      <c r="B251" s="35">
        <f>IFERROR(INDEX(Closures!$A$2:$A$138,MATCH(A251,Closures!$E$2:$E$138,0)),"")</f>
        <v>24</v>
      </c>
      <c r="C251" s="10" t="s">
        <v>3</v>
      </c>
      <c r="D251" s="11">
        <v>2105</v>
      </c>
      <c r="E251" s="34">
        <v>3192.5787</v>
      </c>
      <c r="F251" s="34">
        <v>1428.4393</v>
      </c>
      <c r="G251" s="34">
        <v>1614.3162</v>
      </c>
      <c r="H251" s="103">
        <v>1876.4173000000001</v>
      </c>
      <c r="I251" s="105" cm="1">
        <f t="array" ref="I251">INDEX('Subway Rank'!$G$2:$G$425,_xlfn.XMATCH($A251,'Subway Rank'!$C$2:$C$425),0)</f>
        <v>1890</v>
      </c>
      <c r="J251" s="92">
        <f t="shared" si="10"/>
        <v>13.582699999999932</v>
      </c>
      <c r="K251" s="67">
        <f t="shared" si="11"/>
        <v>7.2386350307044869E-3</v>
      </c>
      <c r="L251" s="60" cm="1">
        <f t="array" ref="L251">INDEX('Subway Rank'!$L$2:$L$425,_xlfn.XMATCH($A251,'Subway Rank'!$C$2:$C$425),0)</f>
        <v>369</v>
      </c>
      <c r="M251" s="7"/>
      <c r="N251" s="7"/>
    </row>
    <row r="252" spans="1:14" x14ac:dyDescent="0.2">
      <c r="A252" s="59" t="s">
        <v>304</v>
      </c>
      <c r="B252" s="35" t="str">
        <f>IFERROR(INDEX(Closures!$A$2:$A$138,MATCH(A252,Closures!$E$2:$E$138,0)),"")</f>
        <v/>
      </c>
      <c r="C252" s="10" t="s">
        <v>3</v>
      </c>
      <c r="D252" s="11">
        <v>23047</v>
      </c>
      <c r="E252" s="34">
        <v>22936.6024</v>
      </c>
      <c r="F252" s="34">
        <v>9414.7528999999995</v>
      </c>
      <c r="G252" s="34">
        <v>10513.2174</v>
      </c>
      <c r="H252" s="103">
        <v>13211.027599999999</v>
      </c>
      <c r="I252" s="105" cm="1">
        <f t="array" ref="I252">INDEX('Subway Rank'!$G$2:$G$425,_xlfn.XMATCH($A252,'Subway Rank'!$C$2:$C$425),0)</f>
        <v>14613</v>
      </c>
      <c r="J252" s="92">
        <f t="shared" si="10"/>
        <v>1401.9724000000006</v>
      </c>
      <c r="K252" s="67">
        <f t="shared" si="11"/>
        <v>0.10612137393460601</v>
      </c>
      <c r="L252" s="60" cm="1">
        <f t="array" ref="L252">INDEX('Subway Rank'!$L$2:$L$425,_xlfn.XMATCH($A252,'Subway Rank'!$C$2:$C$425),0)</f>
        <v>59</v>
      </c>
      <c r="M252" s="7"/>
      <c r="N252" s="7"/>
    </row>
    <row r="253" spans="1:14" x14ac:dyDescent="0.2">
      <c r="A253" s="59" t="s">
        <v>305</v>
      </c>
      <c r="B253" s="35" t="str">
        <f>IFERROR(INDEX(Closures!$A$2:$A$138,MATCH(A253,Closures!$E$2:$E$138,0)),"")</f>
        <v/>
      </c>
      <c r="C253" s="10" t="s">
        <v>3</v>
      </c>
      <c r="D253" s="11">
        <v>3595</v>
      </c>
      <c r="E253" s="34">
        <v>3555.6772000000001</v>
      </c>
      <c r="F253" s="34">
        <v>1710.9802</v>
      </c>
      <c r="G253" s="34">
        <v>1837.0355999999999</v>
      </c>
      <c r="H253" s="103">
        <v>2040.3701000000001</v>
      </c>
      <c r="I253" s="105" cm="1">
        <f t="array" ref="I253">INDEX('Subway Rank'!$G$2:$G$425,_xlfn.XMATCH($A253,'Subway Rank'!$C$2:$C$425),0)</f>
        <v>1920</v>
      </c>
      <c r="J253" s="92">
        <f t="shared" si="10"/>
        <v>-120.37010000000009</v>
      </c>
      <c r="K253" s="67">
        <f t="shared" si="11"/>
        <v>-5.8994248151352582E-2</v>
      </c>
      <c r="L253" s="60" cm="1">
        <f t="array" ref="L253">INDEX('Subway Rank'!$L$2:$L$425,_xlfn.XMATCH($A253,'Subway Rank'!$C$2:$C$425),0)</f>
        <v>363</v>
      </c>
      <c r="M253" s="7"/>
      <c r="N253" s="7"/>
    </row>
    <row r="254" spans="1:14" x14ac:dyDescent="0.2">
      <c r="A254" s="59" t="s">
        <v>306</v>
      </c>
      <c r="B254" s="35" t="str">
        <f>IFERROR(INDEX(Closures!$A$2:$A$138,MATCH(A254,Closures!$E$2:$E$138,0)),"")</f>
        <v/>
      </c>
      <c r="C254" s="10" t="s">
        <v>3</v>
      </c>
      <c r="D254" s="11">
        <v>3168</v>
      </c>
      <c r="E254" s="34">
        <v>2731.5787</v>
      </c>
      <c r="F254" s="34">
        <v>1119.1727000000001</v>
      </c>
      <c r="G254" s="34">
        <v>1259.0157999999999</v>
      </c>
      <c r="H254" s="103">
        <v>1514.0472</v>
      </c>
      <c r="I254" s="105" cm="1">
        <f t="array" ref="I254">INDEX('Subway Rank'!$G$2:$G$425,_xlfn.XMATCH($A254,'Subway Rank'!$C$2:$C$425),0)</f>
        <v>1644</v>
      </c>
      <c r="J254" s="92">
        <f t="shared" si="10"/>
        <v>129.95280000000002</v>
      </c>
      <c r="K254" s="67">
        <f t="shared" si="11"/>
        <v>8.5831406048635747E-2</v>
      </c>
      <c r="L254" s="60" cm="1">
        <f t="array" ref="L254">INDEX('Subway Rank'!$L$2:$L$425,_xlfn.XMATCH($A254,'Subway Rank'!$C$2:$C$425),0)</f>
        <v>385</v>
      </c>
      <c r="M254" s="7"/>
      <c r="N254" s="7"/>
    </row>
    <row r="255" spans="1:14" x14ac:dyDescent="0.2">
      <c r="A255" s="59" t="s">
        <v>307</v>
      </c>
      <c r="B255" s="35" t="str">
        <f>IFERROR(INDEX(Closures!$A$2:$A$138,MATCH(A255,Closures!$E$2:$E$138,0)),"")</f>
        <v/>
      </c>
      <c r="C255" s="10" t="s">
        <v>3</v>
      </c>
      <c r="D255" s="11">
        <v>11036</v>
      </c>
      <c r="E255" s="34">
        <v>12041.535400000001</v>
      </c>
      <c r="F255" s="34">
        <v>4514.8743999999997</v>
      </c>
      <c r="G255" s="34">
        <v>5420.3913000000002</v>
      </c>
      <c r="H255" s="103">
        <v>6837.3149999999996</v>
      </c>
      <c r="I255" s="105" cm="1">
        <f t="array" ref="I255">INDEX('Subway Rank'!$G$2:$G$425,_xlfn.XMATCH($A255,'Subway Rank'!$C$2:$C$425),0)</f>
        <v>7148</v>
      </c>
      <c r="J255" s="92">
        <f t="shared" si="10"/>
        <v>310.6850000000004</v>
      </c>
      <c r="K255" s="67">
        <f t="shared" si="11"/>
        <v>4.5439620669809777E-2</v>
      </c>
      <c r="L255" s="60" cm="1">
        <f t="array" ref="L255">INDEX('Subway Rank'!$L$2:$L$425,_xlfn.XMATCH($A255,'Subway Rank'!$C$2:$C$425),0)</f>
        <v>144</v>
      </c>
      <c r="M255" s="7"/>
      <c r="N255" s="7"/>
    </row>
    <row r="256" spans="1:14" x14ac:dyDescent="0.2">
      <c r="A256" s="59" t="s">
        <v>308</v>
      </c>
      <c r="B256" s="35">
        <f>IFERROR(INDEX(Closures!$A$2:$A$138,MATCH(A256,Closures!$E$2:$E$138,0)),"")</f>
        <v>25</v>
      </c>
      <c r="C256" s="10" t="s">
        <v>3</v>
      </c>
      <c r="D256" s="11">
        <v>1711</v>
      </c>
      <c r="E256" s="34">
        <v>4288.5196999999998</v>
      </c>
      <c r="F256" s="34">
        <v>1897.9764</v>
      </c>
      <c r="G256" s="34">
        <v>2079.4387000000002</v>
      </c>
      <c r="H256" s="103">
        <v>2427.7795000000001</v>
      </c>
      <c r="I256" s="105" cm="1">
        <f t="array" ref="I256">INDEX('Subway Rank'!$G$2:$G$425,_xlfn.XMATCH($A256,'Subway Rank'!$C$2:$C$425),0)</f>
        <v>2583</v>
      </c>
      <c r="J256" s="92">
        <f t="shared" si="10"/>
        <v>155.2204999999999</v>
      </c>
      <c r="K256" s="67">
        <f t="shared" si="11"/>
        <v>6.3935172036834437E-2</v>
      </c>
      <c r="L256" s="60" cm="1">
        <f t="array" ref="L256">INDEX('Subway Rank'!$L$2:$L$425,_xlfn.XMATCH($A256,'Subway Rank'!$C$2:$C$425),0)</f>
        <v>333</v>
      </c>
      <c r="M256" s="7"/>
      <c r="N256" s="7"/>
    </row>
    <row r="257" spans="1:14" x14ac:dyDescent="0.2">
      <c r="A257" s="59" t="s">
        <v>309</v>
      </c>
      <c r="B257" s="35">
        <f>IFERROR(INDEX(Closures!$A$2:$A$138,MATCH(A257,Closures!$E$2:$E$138,0)),"")</f>
        <v>26</v>
      </c>
      <c r="C257" s="10" t="s">
        <v>3</v>
      </c>
      <c r="D257" s="11">
        <v>26138</v>
      </c>
      <c r="E257" s="34">
        <v>20078.968499999999</v>
      </c>
      <c r="F257" s="34">
        <v>10386.3724</v>
      </c>
      <c r="G257" s="34">
        <v>12956.735199999999</v>
      </c>
      <c r="H257" s="103">
        <v>14925.8701</v>
      </c>
      <c r="I257" s="105" cm="1">
        <f t="array" ref="I257">INDEX('Subway Rank'!$G$2:$G$425,_xlfn.XMATCH($A257,'Subway Rank'!$C$2:$C$425),0)</f>
        <v>16523</v>
      </c>
      <c r="J257" s="92">
        <f t="shared" si="10"/>
        <v>1597.1298999999999</v>
      </c>
      <c r="K257" s="67">
        <f t="shared" si="11"/>
        <v>0.10700414041523783</v>
      </c>
      <c r="L257" s="60" cm="1">
        <f t="array" ref="L257">INDEX('Subway Rank'!$L$2:$L$425,_xlfn.XMATCH($A257,'Subway Rank'!$C$2:$C$425),0)</f>
        <v>50</v>
      </c>
      <c r="M257" s="7"/>
      <c r="N257" s="7"/>
    </row>
    <row r="258" spans="1:14" s="4" customFormat="1" x14ac:dyDescent="0.2">
      <c r="A258" s="59" t="s">
        <v>310</v>
      </c>
      <c r="B258" s="35" t="str">
        <f>IFERROR(INDEX(Closures!$A$2:$A$138,MATCH(A258,Closures!$E$2:$E$138,0)),"")</f>
        <v/>
      </c>
      <c r="C258" s="10" t="s">
        <v>3</v>
      </c>
      <c r="D258" s="11">
        <v>12580</v>
      </c>
      <c r="E258" s="34">
        <v>13144.1929</v>
      </c>
      <c r="F258" s="34">
        <v>5202.8271999999997</v>
      </c>
      <c r="G258" s="34">
        <v>6270.4742999999999</v>
      </c>
      <c r="H258" s="103">
        <v>6910.7677000000003</v>
      </c>
      <c r="I258" s="105" cm="1">
        <f t="array" ref="I258">INDEX('Subway Rank'!$G$2:$G$425,_xlfn.XMATCH($A258,'Subway Rank'!$C$2:$C$425),0)</f>
        <v>7326</v>
      </c>
      <c r="J258" s="92">
        <f t="shared" si="10"/>
        <v>415.23229999999967</v>
      </c>
      <c r="K258" s="67">
        <f t="shared" si="11"/>
        <v>6.0084829649244276E-2</v>
      </c>
      <c r="L258" s="60" cm="1">
        <f t="array" ref="L258">INDEX('Subway Rank'!$L$2:$L$425,_xlfn.XMATCH($A258,'Subway Rank'!$C$2:$C$425),0)</f>
        <v>143</v>
      </c>
      <c r="M258" s="7"/>
      <c r="N258" s="7"/>
    </row>
    <row r="259" spans="1:14" x14ac:dyDescent="0.2">
      <c r="A259" s="59" t="s">
        <v>311</v>
      </c>
      <c r="B259" s="35" t="str">
        <f>IFERROR(INDEX(Closures!$A$2:$A$138,MATCH(A259,Closures!$E$2:$E$138,0)),"")</f>
        <v/>
      </c>
      <c r="C259" s="10" t="s">
        <v>3</v>
      </c>
      <c r="D259" s="11">
        <v>8860</v>
      </c>
      <c r="E259" s="34">
        <v>8843.3543000000009</v>
      </c>
      <c r="F259" s="34">
        <v>2615.3530000000001</v>
      </c>
      <c r="G259" s="34">
        <v>2995.415</v>
      </c>
      <c r="H259" s="103">
        <v>4689.4921000000004</v>
      </c>
      <c r="I259" s="105" cm="1">
        <f t="array" ref="I259">INDEX('Subway Rank'!$G$2:$G$425,_xlfn.XMATCH($A259,'Subway Rank'!$C$2:$C$425),0)</f>
        <v>5607</v>
      </c>
      <c r="J259" s="92">
        <f t="shared" si="10"/>
        <v>917.50789999999961</v>
      </c>
      <c r="K259" s="67">
        <f t="shared" si="11"/>
        <v>0.19565187027396838</v>
      </c>
      <c r="L259" s="60" cm="1">
        <f t="array" ref="L259">INDEX('Subway Rank'!$L$2:$L$425,_xlfn.XMATCH($A259,'Subway Rank'!$C$2:$C$425),0)</f>
        <v>180</v>
      </c>
      <c r="M259" s="7"/>
      <c r="N259" s="7"/>
    </row>
    <row r="260" spans="1:14" s="4" customFormat="1" x14ac:dyDescent="0.2">
      <c r="A260" s="59" t="s">
        <v>312</v>
      </c>
      <c r="B260" s="35">
        <f>IFERROR(INDEX(Closures!$A$2:$A$138,MATCH(A260,Closures!$E$2:$E$138,0)),"")</f>
        <v>27</v>
      </c>
      <c r="C260" s="10" t="s">
        <v>3</v>
      </c>
      <c r="D260" s="11">
        <v>11342</v>
      </c>
      <c r="E260" s="34">
        <v>11310.937</v>
      </c>
      <c r="F260" s="34">
        <v>5469.3489</v>
      </c>
      <c r="G260" s="34">
        <v>347.84190000000001</v>
      </c>
      <c r="H260" s="103">
        <v>6040.0433000000003</v>
      </c>
      <c r="I260" s="105" cm="1">
        <f t="array" ref="I260">INDEX('Subway Rank'!$G$2:$G$425,_xlfn.XMATCH($A260,'Subway Rank'!$C$2:$C$425),0)</f>
        <v>7582</v>
      </c>
      <c r="J260" s="92">
        <f t="shared" si="10"/>
        <v>1541.9566999999997</v>
      </c>
      <c r="K260" s="67">
        <f t="shared" si="11"/>
        <v>0.25528901423604028</v>
      </c>
      <c r="L260" s="60" cm="1">
        <f t="array" ref="L260">INDEX('Subway Rank'!$L$2:$L$425,_xlfn.XMATCH($A260,'Subway Rank'!$C$2:$C$425),0)</f>
        <v>141</v>
      </c>
      <c r="M260" s="7"/>
      <c r="N260" s="7"/>
    </row>
    <row r="261" spans="1:14" x14ac:dyDescent="0.2">
      <c r="A261" s="59" t="s">
        <v>313</v>
      </c>
      <c r="B261" s="35" t="str">
        <f>IFERROR(INDEX(Closures!$A$2:$A$138,MATCH(A261,Closures!$E$2:$E$138,0)),"")</f>
        <v/>
      </c>
      <c r="C261" s="10" t="s">
        <v>3</v>
      </c>
      <c r="D261" s="11">
        <v>10760</v>
      </c>
      <c r="E261" s="34">
        <v>10542.413399999999</v>
      </c>
      <c r="F261" s="34">
        <v>4216.4395000000004</v>
      </c>
      <c r="G261" s="34">
        <v>6319.0790999999999</v>
      </c>
      <c r="H261" s="103">
        <v>6084.6023999999998</v>
      </c>
      <c r="I261" s="105" cm="1">
        <f t="array" ref="I261">INDEX('Subway Rank'!$G$2:$G$425,_xlfn.XMATCH($A261,'Subway Rank'!$C$2:$C$425),0)</f>
        <v>5646</v>
      </c>
      <c r="J261" s="92">
        <f t="shared" si="10"/>
        <v>-438.60239999999976</v>
      </c>
      <c r="K261" s="67">
        <f t="shared" si="11"/>
        <v>-7.208398695040448E-2</v>
      </c>
      <c r="L261" s="60" cm="1">
        <f t="array" ref="L261">INDEX('Subway Rank'!$L$2:$L$425,_xlfn.XMATCH($A261,'Subway Rank'!$C$2:$C$425),0)</f>
        <v>179</v>
      </c>
      <c r="M261" s="7"/>
      <c r="N261" s="7"/>
    </row>
    <row r="262" spans="1:14" x14ac:dyDescent="0.2">
      <c r="A262" s="59" t="s">
        <v>314</v>
      </c>
      <c r="B262" s="35" t="str">
        <f>IFERROR(INDEX(Closures!$A$2:$A$138,MATCH(A262,Closures!$E$2:$E$138,0)),"")</f>
        <v/>
      </c>
      <c r="C262" s="10" t="s">
        <v>3</v>
      </c>
      <c r="D262" s="11">
        <v>4574</v>
      </c>
      <c r="E262" s="34">
        <v>4805.4409999999998</v>
      </c>
      <c r="F262" s="34">
        <v>1751.4233999999999</v>
      </c>
      <c r="G262" s="34">
        <v>1466.3202000000001</v>
      </c>
      <c r="H262" s="103">
        <v>2505.4920999999999</v>
      </c>
      <c r="I262" s="105" cm="1">
        <f t="array" ref="I262">INDEX('Subway Rank'!$G$2:$G$425,_xlfn.XMATCH($A262,'Subway Rank'!$C$2:$C$425),0)</f>
        <v>3081</v>
      </c>
      <c r="J262" s="92">
        <f t="shared" si="10"/>
        <v>575.50790000000006</v>
      </c>
      <c r="K262" s="67">
        <f t="shared" si="11"/>
        <v>0.22969854903952802</v>
      </c>
      <c r="L262" s="60" cm="1">
        <f t="array" ref="L262">INDEX('Subway Rank'!$L$2:$L$425,_xlfn.XMATCH($A262,'Subway Rank'!$C$2:$C$425),0)</f>
        <v>302</v>
      </c>
      <c r="M262" s="7"/>
      <c r="N262" s="7"/>
    </row>
    <row r="263" spans="1:14" x14ac:dyDescent="0.2">
      <c r="A263" s="59" t="s">
        <v>315</v>
      </c>
      <c r="B263" s="35">
        <f>IFERROR(INDEX(Closures!$A$2:$A$138,MATCH(A263,Closures!$E$2:$E$138,0)),"")</f>
        <v>28</v>
      </c>
      <c r="C263" s="10" t="s">
        <v>3</v>
      </c>
      <c r="D263" s="11">
        <v>8032</v>
      </c>
      <c r="E263" s="34">
        <v>7525.3701000000001</v>
      </c>
      <c r="F263" s="34">
        <v>1463.1842999999999</v>
      </c>
      <c r="G263" s="34">
        <v>4611.6719000000003</v>
      </c>
      <c r="H263" s="103">
        <v>4838.9291000000003</v>
      </c>
      <c r="I263" s="105" cm="1">
        <f t="array" ref="I263">INDEX('Subway Rank'!$G$2:$G$425,_xlfn.XMATCH($A263,'Subway Rank'!$C$2:$C$425),0)</f>
        <v>5348</v>
      </c>
      <c r="J263" s="92">
        <f t="shared" si="10"/>
        <v>509.07089999999971</v>
      </c>
      <c r="K263" s="67">
        <f t="shared" si="11"/>
        <v>0.10520321531472732</v>
      </c>
      <c r="L263" s="60" cm="1">
        <f t="array" ref="L263">INDEX('Subway Rank'!$L$2:$L$425,_xlfn.XMATCH($A263,'Subway Rank'!$C$2:$C$425),0)</f>
        <v>188</v>
      </c>
      <c r="M263" s="7"/>
      <c r="N263" s="7"/>
    </row>
    <row r="264" spans="1:14" x14ac:dyDescent="0.2">
      <c r="A264" s="59" t="s">
        <v>316</v>
      </c>
      <c r="B264" s="35" t="str">
        <f>IFERROR(INDEX(Closures!$A$2:$A$138,MATCH(A264,Closures!$E$2:$E$138,0)),"")</f>
        <v/>
      </c>
      <c r="C264" s="10" t="s">
        <v>3</v>
      </c>
      <c r="D264" s="11">
        <v>15995</v>
      </c>
      <c r="E264" s="34">
        <v>16702.6024</v>
      </c>
      <c r="F264" s="34">
        <v>5523.6274000000003</v>
      </c>
      <c r="G264" s="34">
        <v>7189.4901</v>
      </c>
      <c r="H264" s="103">
        <v>10140.3583</v>
      </c>
      <c r="I264" s="105" cm="1">
        <f t="array" ref="I264">INDEX('Subway Rank'!$G$2:$G$425,_xlfn.XMATCH($A264,'Subway Rank'!$C$2:$C$425),0)</f>
        <v>11660</v>
      </c>
      <c r="J264" s="92">
        <f t="shared" si="10"/>
        <v>1519.6417000000001</v>
      </c>
      <c r="K264" s="67">
        <f t="shared" si="11"/>
        <v>0.14986074998947524</v>
      </c>
      <c r="L264" s="60" cm="1">
        <f t="array" ref="L264">INDEX('Subway Rank'!$L$2:$L$425,_xlfn.XMATCH($A264,'Subway Rank'!$C$2:$C$425),0)</f>
        <v>82</v>
      </c>
      <c r="M264" s="7"/>
      <c r="N264" s="7"/>
    </row>
    <row r="265" spans="1:14" s="4" customFormat="1" x14ac:dyDescent="0.2">
      <c r="A265" s="59" t="s">
        <v>317</v>
      </c>
      <c r="B265" s="35" t="str">
        <f>IFERROR(INDEX(Closures!$A$2:$A$138,MATCH(A265,Closures!$E$2:$E$138,0)),"")</f>
        <v/>
      </c>
      <c r="C265" s="10" t="s">
        <v>3</v>
      </c>
      <c r="D265" s="11">
        <v>6349</v>
      </c>
      <c r="E265" s="34">
        <v>5889.5906000000004</v>
      </c>
      <c r="F265" s="34">
        <v>2810.855</v>
      </c>
      <c r="G265" s="34">
        <v>3214.6837999999998</v>
      </c>
      <c r="H265" s="103">
        <v>4087.6496000000002</v>
      </c>
      <c r="I265" s="105" cm="1">
        <f t="array" ref="I265">INDEX('Subway Rank'!$G$2:$G$425,_xlfn.XMATCH($A265,'Subway Rank'!$C$2:$C$425),0)</f>
        <v>4255</v>
      </c>
      <c r="J265" s="92">
        <f t="shared" si="10"/>
        <v>167.35039999999981</v>
      </c>
      <c r="K265" s="67">
        <f t="shared" si="11"/>
        <v>4.0940495486697245E-2</v>
      </c>
      <c r="L265" s="60" cm="1">
        <f t="array" ref="L265">INDEX('Subway Rank'!$L$2:$L$425,_xlfn.XMATCH($A265,'Subway Rank'!$C$2:$C$425),0)</f>
        <v>233</v>
      </c>
      <c r="M265" s="7"/>
      <c r="N265" s="7"/>
    </row>
    <row r="266" spans="1:14" x14ac:dyDescent="0.2">
      <c r="A266" s="59" t="s">
        <v>318</v>
      </c>
      <c r="B266" s="35" t="str">
        <f>IFERROR(INDEX(Closures!$A$2:$A$138,MATCH(A266,Closures!$E$2:$E$138,0)),"")</f>
        <v/>
      </c>
      <c r="C266" s="10" t="s">
        <v>3</v>
      </c>
      <c r="D266" s="11">
        <v>1787</v>
      </c>
      <c r="E266" s="34">
        <v>1717.8701000000001</v>
      </c>
      <c r="F266" s="34">
        <v>680.52949999999998</v>
      </c>
      <c r="G266" s="34">
        <v>867.71939999999995</v>
      </c>
      <c r="H266" s="103">
        <v>1275.1339</v>
      </c>
      <c r="I266" s="105" cm="1">
        <f t="array" ref="I266">INDEX('Subway Rank'!$G$2:$G$425,_xlfn.XMATCH($A266,'Subway Rank'!$C$2:$C$425),0)</f>
        <v>1485</v>
      </c>
      <c r="J266" s="92">
        <f t="shared" si="10"/>
        <v>209.86609999999996</v>
      </c>
      <c r="K266" s="67">
        <f t="shared" si="11"/>
        <v>0.16458357824225359</v>
      </c>
      <c r="L266" s="60" cm="1">
        <f t="array" ref="L266">INDEX('Subway Rank'!$L$2:$L$425,_xlfn.XMATCH($A266,'Subway Rank'!$C$2:$C$425),0)</f>
        <v>396</v>
      </c>
      <c r="M266" s="7"/>
      <c r="N266" s="7"/>
    </row>
    <row r="267" spans="1:14" s="4" customFormat="1" x14ac:dyDescent="0.2">
      <c r="A267" s="59" t="s">
        <v>319</v>
      </c>
      <c r="B267" s="35" t="str">
        <f>IFERROR(INDEX(Closures!$A$2:$A$138,MATCH(A267,Closures!$E$2:$E$138,0)),"")</f>
        <v/>
      </c>
      <c r="C267" s="10" t="s">
        <v>3</v>
      </c>
      <c r="D267" s="11">
        <v>15470</v>
      </c>
      <c r="E267" s="34">
        <v>14824.1929</v>
      </c>
      <c r="F267" s="34">
        <v>4860.8037999999997</v>
      </c>
      <c r="G267" s="34">
        <v>5582.6324000000004</v>
      </c>
      <c r="H267" s="103">
        <v>8203.6692999999996</v>
      </c>
      <c r="I267" s="105" cm="1">
        <f t="array" ref="I267">INDEX('Subway Rank'!$G$2:$G$425,_xlfn.XMATCH($A267,'Subway Rank'!$C$2:$C$425),0)</f>
        <v>9477</v>
      </c>
      <c r="J267" s="92">
        <f t="shared" si="10"/>
        <v>1273.3307000000004</v>
      </c>
      <c r="K267" s="67">
        <f t="shared" si="11"/>
        <v>0.15521477688038943</v>
      </c>
      <c r="L267" s="60" cm="1">
        <f t="array" ref="L267">INDEX('Subway Rank'!$L$2:$L$425,_xlfn.XMATCH($A267,'Subway Rank'!$C$2:$C$425),0)</f>
        <v>106</v>
      </c>
      <c r="M267" s="7"/>
      <c r="N267" s="7"/>
    </row>
    <row r="268" spans="1:14" s="4" customFormat="1" x14ac:dyDescent="0.2">
      <c r="A268" s="59" t="s">
        <v>320</v>
      </c>
      <c r="B268" s="35" t="str">
        <f>IFERROR(INDEX(Closures!$A$2:$A$138,MATCH(A268,Closures!$E$2:$E$138,0)),"")</f>
        <v/>
      </c>
      <c r="C268" s="10" t="s">
        <v>3</v>
      </c>
      <c r="D268" s="11">
        <v>31597</v>
      </c>
      <c r="E268" s="34">
        <v>30031.181100000002</v>
      </c>
      <c r="F268" s="34">
        <v>9103.7289999999994</v>
      </c>
      <c r="G268" s="34">
        <v>9909.3793999999998</v>
      </c>
      <c r="H268" s="103">
        <v>15952.311</v>
      </c>
      <c r="I268" s="105" cm="1">
        <f t="array" ref="I268">INDEX('Subway Rank'!$G$2:$G$425,_xlfn.XMATCH($A268,'Subway Rank'!$C$2:$C$425),0)</f>
        <v>17987</v>
      </c>
      <c r="J268" s="92">
        <f t="shared" si="10"/>
        <v>2034.6890000000003</v>
      </c>
      <c r="K268" s="67">
        <f t="shared" si="11"/>
        <v>0.12754822796521459</v>
      </c>
      <c r="L268" s="60" cm="1">
        <f t="array" ref="L268">INDEX('Subway Rank'!$L$2:$L$425,_xlfn.XMATCH($A268,'Subway Rank'!$C$2:$C$425),0)</f>
        <v>39</v>
      </c>
      <c r="M268" s="7"/>
      <c r="N268" s="7"/>
    </row>
    <row r="269" spans="1:14" x14ac:dyDescent="0.2">
      <c r="A269" s="59" t="s">
        <v>321</v>
      </c>
      <c r="B269" s="35" t="str">
        <f>IFERROR(INDEX(Closures!$A$2:$A$138,MATCH(A269,Closures!$E$2:$E$138,0)),"")</f>
        <v/>
      </c>
      <c r="C269" s="10" t="s">
        <v>3</v>
      </c>
      <c r="D269" s="11">
        <v>24397</v>
      </c>
      <c r="E269" s="34">
        <v>23890.374</v>
      </c>
      <c r="F269" s="34">
        <v>7820.3297000000002</v>
      </c>
      <c r="G269" s="34">
        <v>9309.8853999999992</v>
      </c>
      <c r="H269" s="103">
        <v>12705.224399999999</v>
      </c>
      <c r="I269" s="105" cm="1">
        <f t="array" ref="I269">INDEX('Subway Rank'!$G$2:$G$425,_xlfn.XMATCH($A269,'Subway Rank'!$C$2:$C$425),0)</f>
        <v>14132</v>
      </c>
      <c r="J269" s="92">
        <f t="shared" si="10"/>
        <v>1426.7756000000008</v>
      </c>
      <c r="K269" s="67">
        <f t="shared" si="11"/>
        <v>0.11229833925640864</v>
      </c>
      <c r="L269" s="60" cm="1">
        <f t="array" ref="L269">INDEX('Subway Rank'!$L$2:$L$425,_xlfn.XMATCH($A269,'Subway Rank'!$C$2:$C$425),0)</f>
        <v>62</v>
      </c>
      <c r="M269" s="7"/>
      <c r="N269" s="7"/>
    </row>
    <row r="270" spans="1:14" x14ac:dyDescent="0.2">
      <c r="A270" s="59" t="s">
        <v>322</v>
      </c>
      <c r="B270" s="35">
        <f>IFERROR(INDEX(Closures!$A$2:$A$138,MATCH(A270,Closures!$E$2:$E$138,0)),"")</f>
        <v>29</v>
      </c>
      <c r="C270" s="10" t="s">
        <v>3</v>
      </c>
      <c r="D270" s="11">
        <v>18416</v>
      </c>
      <c r="E270" s="34">
        <v>28775.665400000002</v>
      </c>
      <c r="F270" s="34">
        <v>9986.7685000000001</v>
      </c>
      <c r="G270" s="34">
        <v>10425.628500000001</v>
      </c>
      <c r="H270" s="103">
        <v>15316.1535</v>
      </c>
      <c r="I270" s="105" cm="1">
        <f t="array" ref="I270">INDEX('Subway Rank'!$G$2:$G$425,_xlfn.XMATCH($A270,'Subway Rank'!$C$2:$C$425),0)</f>
        <v>17867</v>
      </c>
      <c r="J270" s="92">
        <f t="shared" si="10"/>
        <v>2550.8464999999997</v>
      </c>
      <c r="K270" s="67">
        <f t="shared" si="11"/>
        <v>0.16654615664435587</v>
      </c>
      <c r="L270" s="60" cm="1">
        <f t="array" ref="L270">INDEX('Subway Rank'!$L$2:$L$425,_xlfn.XMATCH($A270,'Subway Rank'!$C$2:$C$425),0)</f>
        <v>41</v>
      </c>
      <c r="M270" s="7"/>
      <c r="N270" s="7"/>
    </row>
    <row r="271" spans="1:14" x14ac:dyDescent="0.2">
      <c r="A271" s="59" t="s">
        <v>323</v>
      </c>
      <c r="B271" s="35" t="str">
        <f>IFERROR(INDEX(Closures!$A$2:$A$138,MATCH(A271,Closures!$E$2:$E$138,0)),"")</f>
        <v/>
      </c>
      <c r="C271" s="10" t="s">
        <v>3</v>
      </c>
      <c r="D271" s="11">
        <v>26381</v>
      </c>
      <c r="E271" s="34">
        <v>23398.185000000001</v>
      </c>
      <c r="F271" s="34">
        <v>6557.2352000000001</v>
      </c>
      <c r="G271" s="34">
        <v>7231.1382999999996</v>
      </c>
      <c r="H271" s="103">
        <v>10961.9843</v>
      </c>
      <c r="I271" s="105" cm="1">
        <f t="array" ref="I271">INDEX('Subway Rank'!$G$2:$G$425,_xlfn.XMATCH($A271,'Subway Rank'!$C$2:$C$425),0)</f>
        <v>12955</v>
      </c>
      <c r="J271" s="92">
        <f t="shared" si="10"/>
        <v>1993.0156999999999</v>
      </c>
      <c r="K271" s="67">
        <f t="shared" si="11"/>
        <v>0.18181158132109349</v>
      </c>
      <c r="L271" s="60" cm="1">
        <f t="array" ref="L271">INDEX('Subway Rank'!$L$2:$L$425,_xlfn.XMATCH($A271,'Subway Rank'!$C$2:$C$425),0)</f>
        <v>69</v>
      </c>
      <c r="M271" s="7"/>
      <c r="N271" s="7"/>
    </row>
    <row r="272" spans="1:14" x14ac:dyDescent="0.2">
      <c r="A272" s="59" t="s">
        <v>324</v>
      </c>
      <c r="B272" s="35" t="str">
        <f>IFERROR(INDEX(Closures!$A$2:$A$138,MATCH(A272,Closures!$E$2:$E$138,0)),"")</f>
        <v/>
      </c>
      <c r="C272" s="10" t="s">
        <v>3</v>
      </c>
      <c r="D272" s="11">
        <v>14797</v>
      </c>
      <c r="E272" s="34">
        <v>15083.0787</v>
      </c>
      <c r="F272" s="34">
        <v>4519.5999000000002</v>
      </c>
      <c r="G272" s="34">
        <v>5067.6601000000001</v>
      </c>
      <c r="H272" s="103">
        <v>8165.3621999999996</v>
      </c>
      <c r="I272" s="105" cm="1">
        <f t="array" ref="I272">INDEX('Subway Rank'!$G$2:$G$425,_xlfn.XMATCH($A272,'Subway Rank'!$C$2:$C$425),0)</f>
        <v>9576</v>
      </c>
      <c r="J272" s="92">
        <f t="shared" si="10"/>
        <v>1410.6378000000004</v>
      </c>
      <c r="K272" s="67">
        <f t="shared" si="11"/>
        <v>0.17275875404522784</v>
      </c>
      <c r="L272" s="60" cm="1">
        <f t="array" ref="L272">INDEX('Subway Rank'!$L$2:$L$425,_xlfn.XMATCH($A272,'Subway Rank'!$C$2:$C$425),0)</f>
        <v>104</v>
      </c>
      <c r="M272" s="7"/>
      <c r="N272" s="7"/>
    </row>
    <row r="273" spans="1:14" x14ac:dyDescent="0.2">
      <c r="A273" s="59" t="s">
        <v>325</v>
      </c>
      <c r="B273" s="35">
        <f>IFERROR(INDEX(Closures!$A$2:$A$138,MATCH(A273,Closures!$E$2:$E$138,0)),"")</f>
        <v>30</v>
      </c>
      <c r="C273" s="10" t="s">
        <v>3</v>
      </c>
      <c r="D273" s="11">
        <v>12019</v>
      </c>
      <c r="E273" s="34">
        <v>19765.539400000001</v>
      </c>
      <c r="F273" s="34">
        <v>7448.5060000000003</v>
      </c>
      <c r="G273" s="34">
        <v>8264.0316000000003</v>
      </c>
      <c r="H273" s="103">
        <v>11655.5157</v>
      </c>
      <c r="I273" s="105" cm="1">
        <f t="array" ref="I273">INDEX('Subway Rank'!$G$2:$G$425,_xlfn.XMATCH($A273,'Subway Rank'!$C$2:$C$425),0)</f>
        <v>13996</v>
      </c>
      <c r="J273" s="92">
        <f t="shared" si="10"/>
        <v>2340.4843000000001</v>
      </c>
      <c r="K273" s="67">
        <f t="shared" si="11"/>
        <v>0.20080486871979419</v>
      </c>
      <c r="L273" s="60" cm="1">
        <f t="array" ref="L273">INDEX('Subway Rank'!$L$2:$L$425,_xlfn.XMATCH($A273,'Subway Rank'!$C$2:$C$425),0)</f>
        <v>63</v>
      </c>
      <c r="M273" s="7"/>
      <c r="N273" s="7"/>
    </row>
    <row r="274" spans="1:14" x14ac:dyDescent="0.2">
      <c r="A274" s="59" t="s">
        <v>326</v>
      </c>
      <c r="B274" s="35" t="str">
        <f>IFERROR(INDEX(Closures!$A$2:$A$138,MATCH(A274,Closures!$E$2:$E$138,0)),"")</f>
        <v/>
      </c>
      <c r="C274" s="10" t="s">
        <v>3</v>
      </c>
      <c r="D274" s="11">
        <v>14302</v>
      </c>
      <c r="E274" s="34">
        <v>13143.905500000001</v>
      </c>
      <c r="F274" s="34">
        <v>3877.3254000000002</v>
      </c>
      <c r="G274" s="34">
        <v>4259.8063000000002</v>
      </c>
      <c r="H274" s="103">
        <v>6347.2559000000001</v>
      </c>
      <c r="I274" s="105" cm="1">
        <f t="array" ref="I274">INDEX('Subway Rank'!$G$2:$G$425,_xlfn.XMATCH($A274,'Subway Rank'!$C$2:$C$425),0)</f>
        <v>8039</v>
      </c>
      <c r="J274" s="92">
        <f t="shared" si="10"/>
        <v>1691.7440999999999</v>
      </c>
      <c r="K274" s="67">
        <f t="shared" si="11"/>
        <v>0.26653157311650216</v>
      </c>
      <c r="L274" s="60" cm="1">
        <f t="array" ref="L274">INDEX('Subway Rank'!$L$2:$L$425,_xlfn.XMATCH($A274,'Subway Rank'!$C$2:$C$425),0)</f>
        <v>136</v>
      </c>
      <c r="M274" s="7"/>
      <c r="N274" s="7"/>
    </row>
    <row r="275" spans="1:14" x14ac:dyDescent="0.2">
      <c r="A275" s="59" t="s">
        <v>327</v>
      </c>
      <c r="B275" s="35" t="str">
        <f>IFERROR(INDEX(Closures!$A$2:$A$138,MATCH(A275,Closures!$E$2:$E$138,0)),"")</f>
        <v/>
      </c>
      <c r="C275" s="10" t="s">
        <v>3</v>
      </c>
      <c r="D275" s="11">
        <v>6749</v>
      </c>
      <c r="E275" s="34">
        <v>5725.3189000000002</v>
      </c>
      <c r="F275" s="34">
        <v>2386.8705</v>
      </c>
      <c r="G275" s="34">
        <v>3198.087</v>
      </c>
      <c r="H275" s="103">
        <v>4178.7520000000004</v>
      </c>
      <c r="I275" s="105" cm="1">
        <f t="array" ref="I275">INDEX('Subway Rank'!$G$2:$G$425,_xlfn.XMATCH($A275,'Subway Rank'!$C$2:$C$425),0)</f>
        <v>4544</v>
      </c>
      <c r="J275" s="92">
        <f t="shared" si="10"/>
        <v>365.24799999999959</v>
      </c>
      <c r="K275" s="67">
        <f t="shared" si="11"/>
        <v>8.7406000643254142E-2</v>
      </c>
      <c r="L275" s="60" cm="1">
        <f t="array" ref="L275">INDEX('Subway Rank'!$L$2:$L$425,_xlfn.XMATCH($A275,'Subway Rank'!$C$2:$C$425),0)</f>
        <v>219</v>
      </c>
      <c r="M275" s="7"/>
      <c r="N275" s="7"/>
    </row>
    <row r="276" spans="1:14" x14ac:dyDescent="0.2">
      <c r="A276" s="59" t="s">
        <v>328</v>
      </c>
      <c r="B276" s="35" t="str">
        <f>IFERROR(INDEX(Closures!$A$2:$A$138,MATCH(A276,Closures!$E$2:$E$138,0)),"")</f>
        <v/>
      </c>
      <c r="C276" s="10" t="s">
        <v>3</v>
      </c>
      <c r="D276" s="11">
        <v>32608</v>
      </c>
      <c r="E276" s="34">
        <v>30368.0157</v>
      </c>
      <c r="F276" s="34">
        <v>10326.274299999999</v>
      </c>
      <c r="G276" s="34">
        <v>11929.660099999999</v>
      </c>
      <c r="H276" s="103">
        <v>15733.6929</v>
      </c>
      <c r="I276" s="105" cm="1">
        <f t="array" ref="I276">INDEX('Subway Rank'!$G$2:$G$425,_xlfn.XMATCH($A276,'Subway Rank'!$C$2:$C$425),0)</f>
        <v>18307</v>
      </c>
      <c r="J276" s="92">
        <f t="shared" si="10"/>
        <v>2573.3071</v>
      </c>
      <c r="K276" s="67">
        <f t="shared" si="11"/>
        <v>0.1635539168302948</v>
      </c>
      <c r="L276" s="60" cm="1">
        <f t="array" ref="L276">INDEX('Subway Rank'!$L$2:$L$425,_xlfn.XMATCH($A276,'Subway Rank'!$C$2:$C$425),0)</f>
        <v>37</v>
      </c>
      <c r="M276" s="7"/>
      <c r="N276" s="7"/>
    </row>
    <row r="277" spans="1:14" x14ac:dyDescent="0.2">
      <c r="A277" s="59" t="s">
        <v>329</v>
      </c>
      <c r="B277" s="35" t="str">
        <f>IFERROR(INDEX(Closures!$A$2:$A$138,MATCH(A277,Closures!$E$2:$E$138,0)),"")</f>
        <v/>
      </c>
      <c r="C277" s="10" t="s">
        <v>3</v>
      </c>
      <c r="D277" s="11">
        <v>126576</v>
      </c>
      <c r="E277" s="34">
        <v>125498.27559999999</v>
      </c>
      <c r="F277" s="34">
        <v>40614.521699999998</v>
      </c>
      <c r="G277" s="34">
        <v>45738.707499999997</v>
      </c>
      <c r="H277" s="103">
        <v>64146.570899999999</v>
      </c>
      <c r="I277" s="105" cm="1">
        <f t="array" ref="I277">INDEX('Subway Rank'!$G$2:$G$425,_xlfn.XMATCH($A277,'Subway Rank'!$C$2:$C$425),0)</f>
        <v>72890</v>
      </c>
      <c r="J277" s="92">
        <f t="shared" si="10"/>
        <v>8743.4291000000012</v>
      </c>
      <c r="K277" s="67">
        <f t="shared" si="11"/>
        <v>0.13630392049530432</v>
      </c>
      <c r="L277" s="60" cm="1">
        <f t="array" ref="L277">INDEX('Subway Rank'!$L$2:$L$425,_xlfn.XMATCH($A277,'Subway Rank'!$C$2:$C$425),0)</f>
        <v>3</v>
      </c>
      <c r="M277" s="7"/>
      <c r="N277" s="7"/>
    </row>
    <row r="278" spans="1:14" x14ac:dyDescent="0.2">
      <c r="A278" s="59" t="s">
        <v>330</v>
      </c>
      <c r="B278" s="35" t="str">
        <f>IFERROR(INDEX(Closures!$A$2:$A$138,MATCH(A278,Closures!$E$2:$E$138,0)),"")</f>
        <v/>
      </c>
      <c r="C278" s="35" t="s">
        <v>3</v>
      </c>
      <c r="D278" s="11">
        <v>10789</v>
      </c>
      <c r="E278" s="34">
        <v>18875.3583</v>
      </c>
      <c r="F278" s="34">
        <v>6590.4354999999996</v>
      </c>
      <c r="G278" s="34">
        <v>8608.4465999999993</v>
      </c>
      <c r="H278" s="103">
        <v>13341.913399999999</v>
      </c>
      <c r="I278" s="105" cm="1">
        <f t="array" ref="I278">INDEX('Subway Rank'!$G$2:$G$425,_xlfn.XMATCH($A278,'Subway Rank'!$C$2:$C$425),0)</f>
        <v>17443</v>
      </c>
      <c r="J278" s="92">
        <f t="shared" si="10"/>
        <v>4101.0866000000005</v>
      </c>
      <c r="K278" s="67">
        <f t="shared" si="11"/>
        <v>0.30738369205724275</v>
      </c>
      <c r="L278" s="60" cm="1">
        <f t="array" ref="L278">INDEX('Subway Rank'!$L$2:$L$425,_xlfn.XMATCH($A278,'Subway Rank'!$C$2:$C$425),0)</f>
        <v>44</v>
      </c>
      <c r="M278" s="7"/>
      <c r="N278" s="7"/>
    </row>
    <row r="279" spans="1:14" x14ac:dyDescent="0.2">
      <c r="A279" s="59" t="s">
        <v>331</v>
      </c>
      <c r="B279" s="35" t="str">
        <f>IFERROR(INDEX(Closures!$A$2:$A$138,MATCH(A279,Closures!$E$2:$E$138,0)),"")</f>
        <v/>
      </c>
      <c r="C279" s="10" t="s">
        <v>3</v>
      </c>
      <c r="D279" s="11">
        <v>85180</v>
      </c>
      <c r="E279" s="34">
        <v>84975.271599999993</v>
      </c>
      <c r="F279" s="34">
        <v>25861.0314</v>
      </c>
      <c r="G279" s="34">
        <v>27237.466400000001</v>
      </c>
      <c r="H279" s="103">
        <v>41257.248</v>
      </c>
      <c r="I279" s="105" cm="1">
        <f t="array" ref="I279">INDEX('Subway Rank'!$G$2:$G$425,_xlfn.XMATCH($A279,'Subway Rank'!$C$2:$C$425),0)</f>
        <v>47315</v>
      </c>
      <c r="J279" s="92">
        <f t="shared" si="10"/>
        <v>6057.7520000000004</v>
      </c>
      <c r="K279" s="67">
        <f t="shared" si="11"/>
        <v>0.14682879478534294</v>
      </c>
      <c r="L279" s="60" cm="1">
        <f t="array" ref="L279">INDEX('Subway Rank'!$L$2:$L$425,_xlfn.XMATCH($A279,'Subway Rank'!$C$2:$C$425),0)</f>
        <v>8</v>
      </c>
      <c r="M279" s="7"/>
      <c r="N279" s="7"/>
    </row>
    <row r="280" spans="1:14" x14ac:dyDescent="0.2">
      <c r="A280" s="59" t="s">
        <v>332</v>
      </c>
      <c r="B280" s="35" t="str">
        <f>IFERROR(INDEX(Closures!$A$2:$A$138,MATCH(A280,Closures!$E$2:$E$138,0)),"")</f>
        <v/>
      </c>
      <c r="C280" s="10" t="s">
        <v>3</v>
      </c>
      <c r="D280" s="11">
        <v>80346</v>
      </c>
      <c r="E280" s="34">
        <v>82854.937000000005</v>
      </c>
      <c r="F280" s="34">
        <v>26147.764299999999</v>
      </c>
      <c r="G280" s="34">
        <v>30078.284599999999</v>
      </c>
      <c r="H280" s="103">
        <v>45097.944900000002</v>
      </c>
      <c r="I280" s="105" cm="1">
        <f t="array" ref="I280">INDEX('Subway Rank'!$G$2:$G$425,_xlfn.XMATCH($A280,'Subway Rank'!$C$2:$C$425),0)</f>
        <v>52563</v>
      </c>
      <c r="J280" s="92">
        <f t="shared" si="10"/>
        <v>7465.0550999999978</v>
      </c>
      <c r="K280" s="67">
        <f t="shared" si="11"/>
        <v>0.16552982883262155</v>
      </c>
      <c r="L280" s="60" cm="1">
        <f t="array" ref="L280">INDEX('Subway Rank'!$L$2:$L$425,_xlfn.XMATCH($A280,'Subway Rank'!$C$2:$C$425),0)</f>
        <v>6</v>
      </c>
      <c r="M280" s="7"/>
      <c r="N280" s="7"/>
    </row>
    <row r="281" spans="1:14" x14ac:dyDescent="0.2">
      <c r="A281" s="59" t="s">
        <v>333</v>
      </c>
      <c r="B281" s="35" t="str">
        <f>IFERROR(INDEX(Closures!$A$2:$A$138,MATCH(A281,Closures!$E$2:$E$138,0)),"")</f>
        <v/>
      </c>
      <c r="C281" s="10" t="s">
        <v>3</v>
      </c>
      <c r="D281" s="11">
        <v>61027</v>
      </c>
      <c r="E281" s="34">
        <v>63608.799200000001</v>
      </c>
      <c r="F281" s="34">
        <v>19901.941299999999</v>
      </c>
      <c r="G281" s="34">
        <v>20525.995999999999</v>
      </c>
      <c r="H281" s="103">
        <v>32437.3583</v>
      </c>
      <c r="I281" s="105" cm="1">
        <f t="array" ref="I281">INDEX('Subway Rank'!$G$2:$G$425,_xlfn.XMATCH($A281,'Subway Rank'!$C$2:$C$425),0)</f>
        <v>38077</v>
      </c>
      <c r="J281" s="92">
        <f t="shared" si="10"/>
        <v>5639.6417000000001</v>
      </c>
      <c r="K281" s="67">
        <f t="shared" si="11"/>
        <v>0.1738625460138041</v>
      </c>
      <c r="L281" s="60" cm="1">
        <f t="array" ref="L281">INDEX('Subway Rank'!$L$2:$L$425,_xlfn.XMATCH($A281,'Subway Rank'!$C$2:$C$425),0)</f>
        <v>12</v>
      </c>
      <c r="M281" s="7"/>
      <c r="N281" s="7"/>
    </row>
    <row r="282" spans="1:14" x14ac:dyDescent="0.2">
      <c r="A282" s="59" t="s">
        <v>334</v>
      </c>
      <c r="B282" s="35" t="str">
        <f>IFERROR(INDEX(Closures!$A$2:$A$138,MATCH(A282,Closures!$E$2:$E$138,0)),"")</f>
        <v/>
      </c>
      <c r="C282" s="10" t="s">
        <v>3</v>
      </c>
      <c r="D282" s="11">
        <v>25911</v>
      </c>
      <c r="E282" s="34">
        <v>23854.007900000001</v>
      </c>
      <c r="F282" s="34">
        <v>6287.4785000000002</v>
      </c>
      <c r="G282" s="34">
        <v>7568.6837999999998</v>
      </c>
      <c r="H282" s="103">
        <v>13617.8307</v>
      </c>
      <c r="I282" s="105" cm="1">
        <f t="array" ref="I282">INDEX('Subway Rank'!$G$2:$G$425,_xlfn.XMATCH($A282,'Subway Rank'!$C$2:$C$425),0)</f>
        <v>16368</v>
      </c>
      <c r="J282" s="92">
        <f t="shared" si="10"/>
        <v>2750.1692999999996</v>
      </c>
      <c r="K282" s="67">
        <f t="shared" si="11"/>
        <v>0.20195355343931537</v>
      </c>
      <c r="L282" s="60" cm="1">
        <f t="array" ref="L282">INDEX('Subway Rank'!$L$2:$L$425,_xlfn.XMATCH($A282,'Subway Rank'!$C$2:$C$425),0)</f>
        <v>51</v>
      </c>
      <c r="M282" s="7"/>
      <c r="N282" s="7"/>
    </row>
    <row r="283" spans="1:14" x14ac:dyDescent="0.2">
      <c r="A283" s="59" t="s">
        <v>335</v>
      </c>
      <c r="B283" s="35" t="str">
        <f>IFERROR(INDEX(Closures!$A$2:$A$138,MATCH(A283,Closures!$E$2:$E$138,0)),"")</f>
        <v/>
      </c>
      <c r="C283" s="10" t="s">
        <v>3</v>
      </c>
      <c r="D283" s="11">
        <v>27612</v>
      </c>
      <c r="E283" s="34">
        <v>27934.212599999999</v>
      </c>
      <c r="F283" s="34">
        <v>7692.6313</v>
      </c>
      <c r="G283" s="34">
        <v>8228.9130000000005</v>
      </c>
      <c r="H283" s="103">
        <v>13376.228300000001</v>
      </c>
      <c r="I283" s="105" cm="1">
        <f t="array" ref="I283">INDEX('Subway Rank'!$G$2:$G$425,_xlfn.XMATCH($A283,'Subway Rank'!$C$2:$C$425),0)</f>
        <v>16224</v>
      </c>
      <c r="J283" s="92">
        <f t="shared" si="10"/>
        <v>2847.7716999999993</v>
      </c>
      <c r="K283" s="67">
        <f t="shared" si="11"/>
        <v>0.21289795868690423</v>
      </c>
      <c r="L283" s="60" cm="1">
        <f t="array" ref="L283">INDEX('Subway Rank'!$L$2:$L$425,_xlfn.XMATCH($A283,'Subway Rank'!$C$2:$C$425),0)</f>
        <v>53</v>
      </c>
      <c r="M283" s="7"/>
      <c r="N283" s="7"/>
    </row>
    <row r="284" spans="1:14" x14ac:dyDescent="0.2">
      <c r="A284" s="59" t="s">
        <v>336</v>
      </c>
      <c r="B284" s="35" t="str">
        <f>IFERROR(INDEX(Closures!$A$2:$A$138,MATCH(A284,Closures!$E$2:$E$138,0)),"")</f>
        <v/>
      </c>
      <c r="C284" s="10" t="s">
        <v>3</v>
      </c>
      <c r="D284" s="11">
        <v>16638</v>
      </c>
      <c r="E284" s="34">
        <v>15853.9606</v>
      </c>
      <c r="F284" s="34">
        <v>5229.1215000000002</v>
      </c>
      <c r="G284" s="34">
        <v>6483.1580999999996</v>
      </c>
      <c r="H284" s="103">
        <v>9187.2243999999992</v>
      </c>
      <c r="I284" s="105" cm="1">
        <f t="array" ref="I284">INDEX('Subway Rank'!$G$2:$G$425,_xlfn.XMATCH($A284,'Subway Rank'!$C$2:$C$425),0)</f>
        <v>10589</v>
      </c>
      <c r="J284" s="92">
        <f t="shared" si="10"/>
        <v>1401.7756000000008</v>
      </c>
      <c r="K284" s="67">
        <f t="shared" si="11"/>
        <v>0.15257879191456356</v>
      </c>
      <c r="L284" s="60" cm="1">
        <f t="array" ref="L284">INDEX('Subway Rank'!$L$2:$L$425,_xlfn.XMATCH($A284,'Subway Rank'!$C$2:$C$425),0)</f>
        <v>94</v>
      </c>
      <c r="M284" s="7"/>
      <c r="N284" s="7"/>
    </row>
    <row r="285" spans="1:14" s="4" customFormat="1" x14ac:dyDescent="0.2">
      <c r="A285" s="59" t="s">
        <v>337</v>
      </c>
      <c r="B285" s="35" t="str">
        <f>IFERROR(INDEX(Closures!$A$2:$A$138,MATCH(A285,Closures!$E$2:$E$138,0)),"")</f>
        <v/>
      </c>
      <c r="C285" s="10" t="s">
        <v>3</v>
      </c>
      <c r="D285" s="11">
        <v>26268</v>
      </c>
      <c r="E285" s="34">
        <v>26712.200799999999</v>
      </c>
      <c r="F285" s="34">
        <v>7017.8822</v>
      </c>
      <c r="G285" s="34">
        <v>7595.3635999999997</v>
      </c>
      <c r="H285" s="103">
        <v>15037.468500000001</v>
      </c>
      <c r="I285" s="105" cm="1">
        <f t="array" ref="I285">INDEX('Subway Rank'!$G$2:$G$425,_xlfn.XMATCH($A285,'Subway Rank'!$C$2:$C$425),0)</f>
        <v>18190</v>
      </c>
      <c r="J285" s="92">
        <f t="shared" si="10"/>
        <v>3152.5314999999991</v>
      </c>
      <c r="K285" s="67">
        <f t="shared" si="11"/>
        <v>0.20964509418589963</v>
      </c>
      <c r="L285" s="60" cm="1">
        <f t="array" ref="L285">INDEX('Subway Rank'!$L$2:$L$425,_xlfn.XMATCH($A285,'Subway Rank'!$C$2:$C$425),0)</f>
        <v>38</v>
      </c>
      <c r="M285" s="7"/>
      <c r="N285" s="7"/>
    </row>
    <row r="286" spans="1:14" x14ac:dyDescent="0.2">
      <c r="A286" s="59" t="s">
        <v>338</v>
      </c>
      <c r="B286" s="35" t="str">
        <f>IFERROR(INDEX(Closures!$A$2:$A$138,MATCH(A286,Closures!$E$2:$E$138,0)),"")</f>
        <v/>
      </c>
      <c r="C286" s="10" t="s">
        <v>3</v>
      </c>
      <c r="D286" s="11">
        <v>19757</v>
      </c>
      <c r="E286" s="34">
        <v>21223.082699999999</v>
      </c>
      <c r="F286" s="34">
        <v>6369.6662999999999</v>
      </c>
      <c r="G286" s="34">
        <v>7919.8379000000004</v>
      </c>
      <c r="H286" s="103">
        <v>12434.7559</v>
      </c>
      <c r="I286" s="105" cm="1">
        <f t="array" ref="I286">INDEX('Subway Rank'!$G$2:$G$425,_xlfn.XMATCH($A286,'Subway Rank'!$C$2:$C$425),0)</f>
        <v>14477</v>
      </c>
      <c r="J286" s="92">
        <f t="shared" si="10"/>
        <v>2042.2440999999999</v>
      </c>
      <c r="K286" s="67">
        <f t="shared" si="11"/>
        <v>0.16423676640085874</v>
      </c>
      <c r="L286" s="60" cm="1">
        <f t="array" ref="L286">INDEX('Subway Rank'!$L$2:$L$425,_xlfn.XMATCH($A286,'Subway Rank'!$C$2:$C$425),0)</f>
        <v>60</v>
      </c>
      <c r="M286" s="7"/>
      <c r="N286" s="7"/>
    </row>
    <row r="287" spans="1:14" s="4" customFormat="1" x14ac:dyDescent="0.2">
      <c r="A287" s="59" t="s">
        <v>339</v>
      </c>
      <c r="B287" s="35">
        <f>IFERROR(INDEX(Closures!$A$2:$A$138,MATCH(A287,Closures!$E$2:$E$138,0)),"")</f>
        <v>31</v>
      </c>
      <c r="C287" s="10" t="s">
        <v>3</v>
      </c>
      <c r="D287" s="11">
        <v>7638</v>
      </c>
      <c r="E287" s="34">
        <v>14253.5591</v>
      </c>
      <c r="F287" s="34">
        <v>4585.2743</v>
      </c>
      <c r="G287" s="34">
        <v>5389.6837999999998</v>
      </c>
      <c r="H287" s="103">
        <v>8976.2913000000008</v>
      </c>
      <c r="I287" s="105" cm="1">
        <f t="array" ref="I287">INDEX('Subway Rank'!$G$2:$G$425,_xlfn.XMATCH($A287,'Subway Rank'!$C$2:$C$425),0)</f>
        <v>8302</v>
      </c>
      <c r="J287" s="92">
        <f t="shared" si="10"/>
        <v>-674.29130000000077</v>
      </c>
      <c r="K287" s="67">
        <f t="shared" si="11"/>
        <v>-7.5119141911092022E-2</v>
      </c>
      <c r="L287" s="60" cm="1">
        <f t="array" ref="L287">INDEX('Subway Rank'!$L$2:$L$425,_xlfn.XMATCH($A287,'Subway Rank'!$C$2:$C$425),0)</f>
        <v>131</v>
      </c>
      <c r="M287" s="7"/>
      <c r="N287" s="7"/>
    </row>
    <row r="288" spans="1:14" s="4" customFormat="1" x14ac:dyDescent="0.2">
      <c r="A288" s="59" t="s">
        <v>340</v>
      </c>
      <c r="B288" s="35" t="str">
        <f>IFERROR(INDEX(Closures!$A$2:$A$138,MATCH(A288,Closures!$E$2:$E$138,0)),"")</f>
        <v/>
      </c>
      <c r="C288" s="10" t="s">
        <v>3</v>
      </c>
      <c r="D288" s="11">
        <v>37870</v>
      </c>
      <c r="E288" s="34">
        <v>35078.2716</v>
      </c>
      <c r="F288" s="34">
        <v>10983.0195</v>
      </c>
      <c r="G288" s="34">
        <v>12144.466399999999</v>
      </c>
      <c r="H288" s="103">
        <v>19362.094499999999</v>
      </c>
      <c r="I288" s="105" cm="1">
        <f t="array" ref="I288">INDEX('Subway Rank'!$G$2:$G$425,_xlfn.XMATCH($A288,'Subway Rank'!$C$2:$C$425),0)</f>
        <v>23422</v>
      </c>
      <c r="J288" s="92">
        <f t="shared" si="10"/>
        <v>4059.9055000000008</v>
      </c>
      <c r="K288" s="67">
        <f t="shared" si="11"/>
        <v>0.20968317761283528</v>
      </c>
      <c r="L288" s="60" cm="1">
        <f t="array" ref="L288">INDEX('Subway Rank'!$L$2:$L$425,_xlfn.XMATCH($A288,'Subway Rank'!$C$2:$C$425),0)</f>
        <v>26</v>
      </c>
      <c r="M288" s="7"/>
      <c r="N288" s="7"/>
    </row>
    <row r="289" spans="1:14" x14ac:dyDescent="0.2">
      <c r="A289" s="59" t="s">
        <v>341</v>
      </c>
      <c r="B289" s="35" t="str">
        <f>IFERROR(INDEX(Closures!$A$2:$A$138,MATCH(A289,Closures!$E$2:$E$138,0)),"")</f>
        <v/>
      </c>
      <c r="C289" s="10" t="s">
        <v>3</v>
      </c>
      <c r="D289" s="11">
        <v>73003</v>
      </c>
      <c r="E289" s="34">
        <v>72958.862200000003</v>
      </c>
      <c r="F289" s="34">
        <v>23847.909899999999</v>
      </c>
      <c r="G289" s="34">
        <v>28407.3518</v>
      </c>
      <c r="H289" s="103">
        <v>42324.248</v>
      </c>
      <c r="I289" s="105" cm="1">
        <f t="array" ref="I289">INDEX('Subway Rank'!$G$2:$G$425,_xlfn.XMATCH($A289,'Subway Rank'!$C$2:$C$425),0)</f>
        <v>48661</v>
      </c>
      <c r="J289" s="92">
        <f t="shared" si="10"/>
        <v>6336.7520000000004</v>
      </c>
      <c r="K289" s="67">
        <f t="shared" si="11"/>
        <v>0.14971918697763986</v>
      </c>
      <c r="L289" s="60" cm="1">
        <f t="array" ref="L289">INDEX('Subway Rank'!$L$2:$L$425,_xlfn.XMATCH($A289,'Subway Rank'!$C$2:$C$425),0)</f>
        <v>7</v>
      </c>
      <c r="M289" s="7"/>
      <c r="N289" s="7"/>
    </row>
    <row r="290" spans="1:14" x14ac:dyDescent="0.2">
      <c r="A290" s="59" t="s">
        <v>342</v>
      </c>
      <c r="B290" s="35" t="str">
        <f>IFERROR(INDEX(Closures!$A$2:$A$138,MATCH(A290,Closures!$E$2:$E$138,0)),"")</f>
        <v/>
      </c>
      <c r="C290" s="10" t="s">
        <v>3</v>
      </c>
      <c r="D290" s="11">
        <v>22890</v>
      </c>
      <c r="E290" s="34">
        <v>22949.4882</v>
      </c>
      <c r="F290" s="34">
        <v>6799.6589000000004</v>
      </c>
      <c r="G290" s="34">
        <v>7844.7786999999998</v>
      </c>
      <c r="H290" s="103">
        <v>12560.708699999999</v>
      </c>
      <c r="I290" s="105" cm="1">
        <f t="array" ref="I290">INDEX('Subway Rank'!$G$2:$G$425,_xlfn.XMATCH($A290,'Subway Rank'!$C$2:$C$425),0)</f>
        <v>14897</v>
      </c>
      <c r="J290" s="92">
        <f t="shared" si="10"/>
        <v>2336.2913000000008</v>
      </c>
      <c r="K290" s="67">
        <f t="shared" si="11"/>
        <v>0.18599995874436615</v>
      </c>
      <c r="L290" s="60" cm="1">
        <f t="array" ref="L290">INDEX('Subway Rank'!$L$2:$L$425,_xlfn.XMATCH($A290,'Subway Rank'!$C$2:$C$425),0)</f>
        <v>58</v>
      </c>
      <c r="M290" s="7"/>
      <c r="N290" s="7"/>
    </row>
    <row r="291" spans="1:14" x14ac:dyDescent="0.2">
      <c r="A291" s="59" t="s">
        <v>343</v>
      </c>
      <c r="B291" s="35" t="str">
        <f>IFERROR(INDEX(Closures!$A$2:$A$138,MATCH(A291,Closures!$E$2:$E$138,0)),"")</f>
        <v/>
      </c>
      <c r="C291" s="10" t="s">
        <v>3</v>
      </c>
      <c r="D291" s="11">
        <v>22757</v>
      </c>
      <c r="E291" s="34">
        <v>23429.681100000002</v>
      </c>
      <c r="F291" s="34">
        <v>8641.2000000000007</v>
      </c>
      <c r="G291" s="34">
        <v>10343.3953</v>
      </c>
      <c r="H291" s="103">
        <v>14814.7323</v>
      </c>
      <c r="I291" s="105" cm="1">
        <f t="array" ref="I291">INDEX('Subway Rank'!$G$2:$G$425,_xlfn.XMATCH($A291,'Subway Rank'!$C$2:$C$425),0)</f>
        <v>17986</v>
      </c>
      <c r="J291" s="92">
        <f t="shared" si="10"/>
        <v>3171.2677000000003</v>
      </c>
      <c r="K291" s="67">
        <f t="shared" si="11"/>
        <v>0.21406176202049904</v>
      </c>
      <c r="L291" s="60" cm="1">
        <f t="array" ref="L291">INDEX('Subway Rank'!$L$2:$L$425,_xlfn.XMATCH($A291,'Subway Rank'!$C$2:$C$425),0)</f>
        <v>40</v>
      </c>
      <c r="M291" s="7"/>
      <c r="N291" s="7"/>
    </row>
    <row r="292" spans="1:14" s="4" customFormat="1" x14ac:dyDescent="0.2">
      <c r="A292" s="59" t="s">
        <v>344</v>
      </c>
      <c r="B292" s="35" t="str">
        <f>IFERROR(INDEX(Closures!$A$2:$A$138,MATCH(A292,Closures!$E$2:$E$138,0)),"")</f>
        <v/>
      </c>
      <c r="C292" s="10" t="s">
        <v>3</v>
      </c>
      <c r="D292" s="11">
        <v>17947</v>
      </c>
      <c r="E292" s="34">
        <v>18474.8701</v>
      </c>
      <c r="F292" s="34">
        <v>5194.7528000000002</v>
      </c>
      <c r="G292" s="34">
        <v>5591.2213000000002</v>
      </c>
      <c r="H292" s="103">
        <v>9844.0079000000005</v>
      </c>
      <c r="I292" s="105" cm="1">
        <f t="array" ref="I292">INDEX('Subway Rank'!$G$2:$G$425,_xlfn.XMATCH($A292,'Subway Rank'!$C$2:$C$425),0)</f>
        <v>12405</v>
      </c>
      <c r="J292" s="92">
        <f t="shared" si="10"/>
        <v>2560.9920999999995</v>
      </c>
      <c r="K292" s="67">
        <f t="shared" si="11"/>
        <v>0.26015746086510144</v>
      </c>
      <c r="L292" s="60" cm="1">
        <f t="array" ref="L292">INDEX('Subway Rank'!$L$2:$L$425,_xlfn.XMATCH($A292,'Subway Rank'!$C$2:$C$425),0)</f>
        <v>75</v>
      </c>
      <c r="M292" s="7"/>
      <c r="N292" s="7"/>
    </row>
    <row r="293" spans="1:14" x14ac:dyDescent="0.2">
      <c r="A293" s="59" t="s">
        <v>345</v>
      </c>
      <c r="B293" s="35" t="str">
        <f>IFERROR(INDEX(Closures!$A$2:$A$138,MATCH(A293,Closures!$E$2:$E$138,0)),"")</f>
        <v/>
      </c>
      <c r="C293" s="10" t="s">
        <v>3</v>
      </c>
      <c r="D293" s="11">
        <v>39477</v>
      </c>
      <c r="E293" s="34">
        <v>38061.315000000002</v>
      </c>
      <c r="F293" s="34">
        <v>13666.9177</v>
      </c>
      <c r="G293" s="34">
        <v>16985.375499999998</v>
      </c>
      <c r="H293" s="103">
        <v>23227.783500000001</v>
      </c>
      <c r="I293" s="105" cm="1">
        <f t="array" ref="I293">INDEX('Subway Rank'!$G$2:$G$425,_xlfn.XMATCH($A293,'Subway Rank'!$C$2:$C$425),0)</f>
        <v>27088</v>
      </c>
      <c r="J293" s="92">
        <f t="shared" si="10"/>
        <v>3860.2164999999986</v>
      </c>
      <c r="K293" s="67">
        <f t="shared" si="11"/>
        <v>0.16618961942709679</v>
      </c>
      <c r="L293" s="60" cm="1">
        <f t="array" ref="L293">INDEX('Subway Rank'!$L$2:$L$425,_xlfn.XMATCH($A293,'Subway Rank'!$C$2:$C$425),0)</f>
        <v>22</v>
      </c>
      <c r="M293" s="7"/>
      <c r="N293" s="7"/>
    </row>
    <row r="294" spans="1:14" x14ac:dyDescent="0.2">
      <c r="A294" s="59" t="s">
        <v>346</v>
      </c>
      <c r="B294" s="35">
        <f>IFERROR(INDEX(Closures!$A$2:$A$138,MATCH(A294,Closures!$E$2:$E$138,0)),"")</f>
        <v>32</v>
      </c>
      <c r="C294" s="10" t="s">
        <v>3</v>
      </c>
      <c r="D294" s="11">
        <v>4472</v>
      </c>
      <c r="E294" s="34">
        <v>8650.5550999999996</v>
      </c>
      <c r="F294" s="34">
        <v>2925.0115999999998</v>
      </c>
      <c r="G294" s="34">
        <v>4102.3518000000004</v>
      </c>
      <c r="H294" s="103">
        <v>5740.5945000000002</v>
      </c>
      <c r="I294" s="105" cm="1">
        <f t="array" ref="I294">INDEX('Subway Rank'!$G$2:$G$425,_xlfn.XMATCH($A294,'Subway Rank'!$C$2:$C$425),0)</f>
        <v>6968</v>
      </c>
      <c r="J294" s="92">
        <f t="shared" si="10"/>
        <v>1227.4054999999998</v>
      </c>
      <c r="K294" s="67">
        <f t="shared" si="11"/>
        <v>0.21381156603205467</v>
      </c>
      <c r="L294" s="60" cm="1">
        <f t="array" ref="L294">INDEX('Subway Rank'!$L$2:$L$425,_xlfn.XMATCH($A294,'Subway Rank'!$C$2:$C$425),0)</f>
        <v>151</v>
      </c>
      <c r="M294" s="7"/>
      <c r="N294" s="7"/>
    </row>
    <row r="295" spans="1:14" x14ac:dyDescent="0.2">
      <c r="A295" s="59" t="s">
        <v>347</v>
      </c>
      <c r="B295" s="35" t="str">
        <f>IFERROR(INDEX(Closures!$A$2:$A$138,MATCH(A295,Closures!$E$2:$E$138,0)),"")</f>
        <v/>
      </c>
      <c r="C295" s="35" t="s">
        <v>3</v>
      </c>
      <c r="D295" s="11">
        <v>30253</v>
      </c>
      <c r="E295" s="34">
        <v>31584.633900000001</v>
      </c>
      <c r="F295" s="34">
        <v>12496.250899999999</v>
      </c>
      <c r="G295" s="34">
        <v>15649.2688</v>
      </c>
      <c r="H295" s="103">
        <v>19293.657500000001</v>
      </c>
      <c r="I295" s="105" cm="1">
        <f t="array" ref="I295">INDEX('Subway Rank'!$G$2:$G$425,_xlfn.XMATCH($A295,'Subway Rank'!$C$2:$C$425),0)</f>
        <v>21191</v>
      </c>
      <c r="J295" s="92">
        <f t="shared" si="10"/>
        <v>1897.3424999999988</v>
      </c>
      <c r="K295" s="67">
        <f t="shared" si="11"/>
        <v>9.834021879988275E-2</v>
      </c>
      <c r="L295" s="60" cm="1">
        <f t="array" ref="L295">INDEX('Subway Rank'!$L$2:$L$425,_xlfn.XMATCH($A295,'Subway Rank'!$C$2:$C$425),0)</f>
        <v>27</v>
      </c>
      <c r="M295" s="7"/>
      <c r="N295" s="7"/>
    </row>
    <row r="296" spans="1:14" x14ac:dyDescent="0.2">
      <c r="A296" s="59" t="s">
        <v>348</v>
      </c>
      <c r="B296" s="35" t="str">
        <f>IFERROR(INDEX(Closures!$A$2:$A$138,MATCH(A296,Closures!$E$2:$E$138,0)),"")</f>
        <v/>
      </c>
      <c r="C296" s="10" t="s">
        <v>3</v>
      </c>
      <c r="D296" s="11">
        <v>25369</v>
      </c>
      <c r="E296" s="34">
        <v>25996.3858</v>
      </c>
      <c r="F296" s="34">
        <v>10573.8863</v>
      </c>
      <c r="G296" s="34">
        <v>13675.7312</v>
      </c>
      <c r="H296" s="103">
        <v>17507.448799999998</v>
      </c>
      <c r="I296" s="105" cm="1">
        <f t="array" ref="I296">INDEX('Subway Rank'!$G$2:$G$425,_xlfn.XMATCH($A296,'Subway Rank'!$C$2:$C$425),0)</f>
        <v>20406</v>
      </c>
      <c r="J296" s="92">
        <f t="shared" si="10"/>
        <v>2898.5512000000017</v>
      </c>
      <c r="K296" s="67">
        <f t="shared" si="11"/>
        <v>0.16556102680134652</v>
      </c>
      <c r="L296" s="60" cm="1">
        <f t="array" ref="L296">INDEX('Subway Rank'!$L$2:$L$425,_xlfn.XMATCH($A296,'Subway Rank'!$C$2:$C$425),0)</f>
        <v>30</v>
      </c>
      <c r="M296" s="7"/>
      <c r="N296" s="7"/>
    </row>
    <row r="297" spans="1:14" x14ac:dyDescent="0.2">
      <c r="A297" s="59" t="s">
        <v>349</v>
      </c>
      <c r="B297" s="35" t="str">
        <f>IFERROR(INDEX(Closures!$A$2:$A$138,MATCH(A297,Closures!$E$2:$E$138,0)),"")</f>
        <v/>
      </c>
      <c r="C297" s="10" t="s">
        <v>3</v>
      </c>
      <c r="D297" s="11">
        <v>15175</v>
      </c>
      <c r="E297" s="34">
        <v>14917.6417</v>
      </c>
      <c r="F297" s="34">
        <v>5182.8158000000003</v>
      </c>
      <c r="G297" s="34">
        <v>6975.1067000000003</v>
      </c>
      <c r="H297" s="103">
        <v>9597.0236000000004</v>
      </c>
      <c r="I297" s="105" cm="1">
        <f t="array" ref="I297">INDEX('Subway Rank'!$G$2:$G$425,_xlfn.XMATCH($A297,'Subway Rank'!$C$2:$C$425),0)</f>
        <v>10651</v>
      </c>
      <c r="J297" s="92">
        <f t="shared" ref="J297:J350" si="12">I297-H297</f>
        <v>1053.9763999999996</v>
      </c>
      <c r="K297" s="67">
        <f t="shared" ref="K297:K349" si="13">J297/H297</f>
        <v>0.10982325811931935</v>
      </c>
      <c r="L297" s="60" cm="1">
        <f t="array" ref="L297">INDEX('Subway Rank'!$L$2:$L$425,_xlfn.XMATCH($A297,'Subway Rank'!$C$2:$C$425),0)</f>
        <v>93</v>
      </c>
      <c r="M297" s="7"/>
      <c r="N297" s="7"/>
    </row>
    <row r="298" spans="1:14" s="4" customFormat="1" x14ac:dyDescent="0.2">
      <c r="A298" s="59" t="s">
        <v>350</v>
      </c>
      <c r="B298" s="35" t="str">
        <f>IFERROR(INDEX(Closures!$A$2:$A$138,MATCH(A298,Closures!$E$2:$E$138,0)),"")</f>
        <v/>
      </c>
      <c r="C298" s="10" t="s">
        <v>3</v>
      </c>
      <c r="D298" s="11">
        <v>17192</v>
      </c>
      <c r="E298" s="34">
        <v>16870.4843</v>
      </c>
      <c r="F298" s="34">
        <v>4702.7646999999997</v>
      </c>
      <c r="G298" s="34">
        <v>5875.3833999999997</v>
      </c>
      <c r="H298" s="103">
        <v>9436.5944999999992</v>
      </c>
      <c r="I298" s="105" cm="1">
        <f t="array" ref="I298">INDEX('Subway Rank'!$G$2:$G$425,_xlfn.XMATCH($A298,'Subway Rank'!$C$2:$C$425),0)</f>
        <v>11078</v>
      </c>
      <c r="J298" s="92">
        <f t="shared" si="12"/>
        <v>1641.4055000000008</v>
      </c>
      <c r="K298" s="67">
        <f t="shared" si="13"/>
        <v>0.17394045065727906</v>
      </c>
      <c r="L298" s="60" cm="1">
        <f t="array" ref="L298">INDEX('Subway Rank'!$L$2:$L$425,_xlfn.XMATCH($A298,'Subway Rank'!$C$2:$C$425),0)</f>
        <v>87</v>
      </c>
      <c r="M298" s="7"/>
      <c r="N298" s="7"/>
    </row>
    <row r="299" spans="1:14" x14ac:dyDescent="0.2">
      <c r="A299" s="59" t="s">
        <v>351</v>
      </c>
      <c r="B299" s="35" t="str">
        <f>IFERROR(INDEX(Closures!$A$2:$A$138,MATCH(A299,Closures!$E$2:$E$138,0)),"")</f>
        <v/>
      </c>
      <c r="C299" s="10" t="s">
        <v>3</v>
      </c>
      <c r="D299" s="11">
        <v>15383</v>
      </c>
      <c r="E299" s="34">
        <v>13420.185100000001</v>
      </c>
      <c r="F299" s="34">
        <v>3873.1215999999999</v>
      </c>
      <c r="G299" s="34">
        <v>5469.3793999999998</v>
      </c>
      <c r="H299" s="103">
        <v>8375.2795000000006</v>
      </c>
      <c r="I299" s="105" cm="1">
        <f t="array" ref="I299">INDEX('Subway Rank'!$G$2:$G$425,_xlfn.XMATCH($A299,'Subway Rank'!$C$2:$C$425),0)</f>
        <v>10165</v>
      </c>
      <c r="J299" s="92">
        <f t="shared" si="12"/>
        <v>1789.7204999999994</v>
      </c>
      <c r="K299" s="67">
        <f t="shared" si="13"/>
        <v>0.21369083861619179</v>
      </c>
      <c r="L299" s="60" cm="1">
        <f t="array" ref="L299">INDEX('Subway Rank'!$L$2:$L$425,_xlfn.XMATCH($A299,'Subway Rank'!$C$2:$C$425),0)</f>
        <v>99</v>
      </c>
      <c r="M299" s="7"/>
      <c r="N299" s="7"/>
    </row>
    <row r="300" spans="1:14" x14ac:dyDescent="0.2">
      <c r="A300" s="59" t="s">
        <v>544</v>
      </c>
      <c r="B300" s="35" t="str">
        <f>IFERROR(INDEX(Closures!$A$2:$A$138,MATCH(A300,Closures!$E$2:$E$138,0)),"")</f>
        <v/>
      </c>
      <c r="C300" s="10" t="s">
        <v>3</v>
      </c>
      <c r="D300" s="11">
        <v>19325</v>
      </c>
      <c r="E300" s="34">
        <v>18220.8858</v>
      </c>
      <c r="F300" s="34">
        <v>6520.2861000000003</v>
      </c>
      <c r="G300" s="34">
        <v>8468.5493999999999</v>
      </c>
      <c r="H300" s="103">
        <v>11348.0394</v>
      </c>
      <c r="I300" s="105" cm="1">
        <f t="array" ref="I300">INDEX('Subway Rank'!$G$2:$G$425,_xlfn.XMATCH($A300,'Subway Rank'!$C$2:$C$425),0)</f>
        <v>12406</v>
      </c>
      <c r="J300" s="92">
        <f t="shared" si="12"/>
        <v>1057.9606000000003</v>
      </c>
      <c r="K300" s="67">
        <f t="shared" si="13"/>
        <v>9.3228491963113946E-2</v>
      </c>
      <c r="L300" s="60" cm="1">
        <f t="array" ref="L300">INDEX('Subway Rank'!$L$2:$L$425,_xlfn.XMATCH($A300,'Subway Rank'!$C$2:$C$425),0)</f>
        <v>74</v>
      </c>
      <c r="M300" s="7"/>
      <c r="N300" s="7"/>
    </row>
    <row r="301" spans="1:14" x14ac:dyDescent="0.2">
      <c r="A301" s="59" t="s">
        <v>545</v>
      </c>
      <c r="B301" s="35" t="str">
        <f>IFERROR(INDEX(Closures!$A$2:$A$138,MATCH(A301,Closures!$E$2:$E$138,0)),"")</f>
        <v/>
      </c>
      <c r="C301" s="10" t="s">
        <v>3</v>
      </c>
      <c r="D301" s="11">
        <v>43169</v>
      </c>
      <c r="E301" s="34">
        <v>43282.480300000003</v>
      </c>
      <c r="F301" s="34">
        <v>16527.7605</v>
      </c>
      <c r="G301" s="34">
        <v>20761.830000000002</v>
      </c>
      <c r="H301" s="103">
        <v>27589.5039</v>
      </c>
      <c r="I301" s="105" cm="1">
        <f t="array" ref="I301">INDEX('Subway Rank'!$G$2:$G$425,_xlfn.XMATCH($A301,'Subway Rank'!$C$2:$C$425),0)</f>
        <v>32712</v>
      </c>
      <c r="J301" s="92">
        <f t="shared" si="12"/>
        <v>5122.4961000000003</v>
      </c>
      <c r="K301" s="67">
        <f t="shared" si="13"/>
        <v>0.18566829322364148</v>
      </c>
      <c r="L301" s="60" cm="1">
        <f t="array" ref="L301">INDEX('Subway Rank'!$L$2:$L$425,_xlfn.XMATCH($A301,'Subway Rank'!$C$2:$C$425),0)</f>
        <v>16</v>
      </c>
      <c r="M301" s="7"/>
      <c r="N301" s="7"/>
    </row>
    <row r="302" spans="1:14" s="4" customFormat="1" x14ac:dyDescent="0.2">
      <c r="A302" s="59" t="s">
        <v>547</v>
      </c>
      <c r="B302" s="35" t="str">
        <f>IFERROR(INDEX(Closures!$A$2:$A$138,MATCH(A302,Closures!$E$2:$E$138,0)),"")</f>
        <v/>
      </c>
      <c r="C302" s="10" t="s">
        <v>3</v>
      </c>
      <c r="D302" s="11">
        <v>6007</v>
      </c>
      <c r="E302" s="34">
        <v>10652.1142</v>
      </c>
      <c r="F302" s="34">
        <v>3909.7058999999999</v>
      </c>
      <c r="G302" s="34">
        <v>4955.2846</v>
      </c>
      <c r="H302" s="103">
        <v>6742.0865999999996</v>
      </c>
      <c r="I302" s="105" cm="1">
        <f t="array" ref="I302">INDEX('Subway Rank'!$G$2:$G$425,_xlfn.XMATCH($A302,'Subway Rank'!$C$2:$C$425),0)</f>
        <v>7976</v>
      </c>
      <c r="J302" s="92">
        <f t="shared" si="12"/>
        <v>1233.9134000000004</v>
      </c>
      <c r="K302" s="67">
        <f t="shared" si="13"/>
        <v>0.18301654564923572</v>
      </c>
      <c r="L302" s="60" cm="1">
        <f t="array" ref="L302">INDEX('Subway Rank'!$L$2:$L$425,_xlfn.XMATCH($A302,'Subway Rank'!$C$2:$C$425),0)</f>
        <v>137</v>
      </c>
      <c r="M302" s="7"/>
      <c r="N302" s="7"/>
    </row>
    <row r="303" spans="1:14" s="4" customFormat="1" x14ac:dyDescent="0.2">
      <c r="A303" s="59" t="s">
        <v>353</v>
      </c>
      <c r="B303" s="35" t="str">
        <f>IFERROR(INDEX(Closures!$A$2:$A$138,MATCH(A303,Closures!$E$2:$E$138,0)),"")</f>
        <v/>
      </c>
      <c r="C303" s="35" t="s">
        <v>3</v>
      </c>
      <c r="D303" s="11">
        <v>25455</v>
      </c>
      <c r="E303" s="34">
        <v>26306.685000000001</v>
      </c>
      <c r="F303" s="34">
        <v>9082.5059999999994</v>
      </c>
      <c r="G303" s="34">
        <v>10832.596799999999</v>
      </c>
      <c r="H303" s="103">
        <v>14914.684999999999</v>
      </c>
      <c r="I303" s="105" cm="1">
        <f t="array" ref="I303">INDEX('Subway Rank'!$G$2:$G$425,_xlfn.XMATCH($A303,'Subway Rank'!$C$2:$C$425),0)</f>
        <v>16639</v>
      </c>
      <c r="J303" s="92">
        <f t="shared" si="12"/>
        <v>1724.3150000000005</v>
      </c>
      <c r="K303" s="67">
        <f t="shared" si="13"/>
        <v>0.11561189525625251</v>
      </c>
      <c r="L303" s="60" cm="1">
        <f t="array" ref="L303">INDEX('Subway Rank'!$L$2:$L$425,_xlfn.XMATCH($A303,'Subway Rank'!$C$2:$C$425),0)</f>
        <v>48</v>
      </c>
      <c r="M303" s="7"/>
      <c r="N303" s="7"/>
    </row>
    <row r="304" spans="1:14" x14ac:dyDescent="0.2">
      <c r="A304" s="59" t="s">
        <v>354</v>
      </c>
      <c r="B304" s="35" t="str">
        <f>IFERROR(INDEX(Closures!$A$2:$A$138,MATCH(A304,Closures!$E$2:$E$138,0)),"")</f>
        <v/>
      </c>
      <c r="C304" s="10" t="s">
        <v>3</v>
      </c>
      <c r="D304" s="11">
        <v>36026</v>
      </c>
      <c r="E304" s="34">
        <v>35617.1181</v>
      </c>
      <c r="F304" s="34">
        <v>13247.482400000001</v>
      </c>
      <c r="G304" s="34">
        <v>16526.411100000001</v>
      </c>
      <c r="H304" s="103">
        <v>21636.188999999998</v>
      </c>
      <c r="I304" s="105" cm="1">
        <f t="array" ref="I304">INDEX('Subway Rank'!$G$2:$G$425,_xlfn.XMATCH($A304,'Subway Rank'!$C$2:$C$425),0)</f>
        <v>24224</v>
      </c>
      <c r="J304" s="92">
        <f t="shared" si="12"/>
        <v>2587.8110000000015</v>
      </c>
      <c r="K304" s="67">
        <f t="shared" si="13"/>
        <v>0.11960567547270001</v>
      </c>
      <c r="L304" s="60" cm="1">
        <f t="array" ref="L304">INDEX('Subway Rank'!$L$2:$L$425,_xlfn.XMATCH($A304,'Subway Rank'!$C$2:$C$425),0)</f>
        <v>23</v>
      </c>
      <c r="M304" s="7"/>
      <c r="N304" s="7"/>
    </row>
    <row r="305" spans="1:14" x14ac:dyDescent="0.2">
      <c r="A305" s="59" t="s">
        <v>355</v>
      </c>
      <c r="B305" s="35" t="str">
        <f>IFERROR(INDEX(Closures!$A$2:$A$138,MATCH(A305,Closures!$E$2:$E$138,0)),"")</f>
        <v/>
      </c>
      <c r="C305" s="10" t="s">
        <v>3</v>
      </c>
      <c r="D305" s="11">
        <v>17447</v>
      </c>
      <c r="E305" s="34">
        <v>17432.322800000002</v>
      </c>
      <c r="F305" s="34">
        <v>7436.7725</v>
      </c>
      <c r="G305" s="34">
        <v>8977.5177999999996</v>
      </c>
      <c r="H305" s="103">
        <v>11376.405500000001</v>
      </c>
      <c r="I305" s="105" cm="1">
        <f t="array" ref="I305">INDEX('Subway Rank'!$G$2:$G$425,_xlfn.XMATCH($A305,'Subway Rank'!$C$2:$C$425),0)</f>
        <v>12647</v>
      </c>
      <c r="J305" s="92">
        <f t="shared" si="12"/>
        <v>1270.5944999999992</v>
      </c>
      <c r="K305" s="67">
        <f t="shared" si="13"/>
        <v>0.11168681531262217</v>
      </c>
      <c r="L305" s="60" cm="1">
        <f t="array" ref="L305">INDEX('Subway Rank'!$L$2:$L$425,_xlfn.XMATCH($A305,'Subway Rank'!$C$2:$C$425),0)</f>
        <v>72</v>
      </c>
      <c r="M305" s="7"/>
      <c r="N305" s="7"/>
    </row>
    <row r="306" spans="1:14" x14ac:dyDescent="0.2">
      <c r="A306" s="59" t="s">
        <v>356</v>
      </c>
      <c r="B306" s="35" t="str">
        <f>IFERROR(INDEX(Closures!$A$2:$A$138,MATCH(A306,Closures!$E$2:$E$138,0)),"")</f>
        <v/>
      </c>
      <c r="C306" s="10" t="s">
        <v>3</v>
      </c>
      <c r="D306" s="11">
        <v>9924</v>
      </c>
      <c r="E306" s="34">
        <v>10058.6693</v>
      </c>
      <c r="F306" s="34">
        <v>3938.1685000000002</v>
      </c>
      <c r="G306" s="34">
        <v>4824.0870000000004</v>
      </c>
      <c r="H306" s="103">
        <v>6052.8227999999999</v>
      </c>
      <c r="I306" s="105" cm="1">
        <f t="array" ref="I306">INDEX('Subway Rank'!$G$2:$G$425,_xlfn.XMATCH($A306,'Subway Rank'!$C$2:$C$425),0)</f>
        <v>6986</v>
      </c>
      <c r="J306" s="92">
        <f t="shared" si="12"/>
        <v>933.17720000000008</v>
      </c>
      <c r="K306" s="67">
        <f t="shared" si="13"/>
        <v>0.15417223183867204</v>
      </c>
      <c r="L306" s="60" cm="1">
        <f t="array" ref="L306">INDEX('Subway Rank'!$L$2:$L$425,_xlfn.XMATCH($A306,'Subway Rank'!$C$2:$C$425),0)</f>
        <v>148</v>
      </c>
      <c r="M306" s="7"/>
      <c r="N306" s="7"/>
    </row>
    <row r="307" spans="1:14" x14ac:dyDescent="0.2">
      <c r="A307" s="59" t="s">
        <v>357</v>
      </c>
      <c r="B307" s="35" t="str">
        <f>IFERROR(INDEX(Closures!$A$2:$A$138,MATCH(A307,Closures!$E$2:$E$138,0)),"")</f>
        <v/>
      </c>
      <c r="C307" s="35" t="s">
        <v>3</v>
      </c>
      <c r="D307" s="11">
        <v>19318</v>
      </c>
      <c r="E307" s="34">
        <v>19704.027600000001</v>
      </c>
      <c r="F307" s="34">
        <v>7524.6037999999999</v>
      </c>
      <c r="G307" s="34">
        <v>8652.4308000000001</v>
      </c>
      <c r="H307" s="103">
        <v>11157.7598</v>
      </c>
      <c r="I307" s="105" cm="1">
        <f t="array" ref="I307">INDEX('Subway Rank'!$G$2:$G$425,_xlfn.XMATCH($A307,'Subway Rank'!$C$2:$C$425),0)</f>
        <v>12093</v>
      </c>
      <c r="J307" s="92">
        <f t="shared" si="12"/>
        <v>935.24020000000019</v>
      </c>
      <c r="K307" s="67">
        <f t="shared" si="13"/>
        <v>8.3819710834786051E-2</v>
      </c>
      <c r="L307" s="60" cm="1">
        <f t="array" ref="L307">INDEX('Subway Rank'!$L$2:$L$425,_xlfn.XMATCH($A307,'Subway Rank'!$C$2:$C$425),0)</f>
        <v>77</v>
      </c>
      <c r="M307" s="7"/>
      <c r="N307" s="7"/>
    </row>
    <row r="308" spans="1:14" x14ac:dyDescent="0.2">
      <c r="A308" s="59" t="s">
        <v>358</v>
      </c>
      <c r="B308" s="35" t="str">
        <f>IFERROR(INDEX(Closures!$A$2:$A$138,MATCH(A308,Closures!$E$2:$E$138,0)),"")</f>
        <v/>
      </c>
      <c r="C308" s="10" t="s">
        <v>3</v>
      </c>
      <c r="D308" s="11">
        <v>16031</v>
      </c>
      <c r="E308" s="34">
        <v>17179.818899999998</v>
      </c>
      <c r="F308" s="34">
        <v>5160.8388999999997</v>
      </c>
      <c r="G308" s="34">
        <v>6290.6126000000004</v>
      </c>
      <c r="H308" s="103">
        <v>9680.7795000000006</v>
      </c>
      <c r="I308" s="105" cm="1">
        <f t="array" ref="I308">INDEX('Subway Rank'!$G$2:$G$425,_xlfn.XMATCH($A308,'Subway Rank'!$C$2:$C$425),0)</f>
        <v>11137</v>
      </c>
      <c r="J308" s="92">
        <f t="shared" si="12"/>
        <v>1456.2204999999994</v>
      </c>
      <c r="K308" s="67">
        <f t="shared" si="13"/>
        <v>0.15042388890274791</v>
      </c>
      <c r="L308" s="60" cm="1">
        <f t="array" ref="L308">INDEX('Subway Rank'!$L$2:$L$425,_xlfn.XMATCH($A308,'Subway Rank'!$C$2:$C$425),0)</f>
        <v>85</v>
      </c>
      <c r="M308" s="7"/>
      <c r="N308" s="7"/>
    </row>
    <row r="309" spans="1:14" x14ac:dyDescent="0.2">
      <c r="A309" s="59" t="s">
        <v>359</v>
      </c>
      <c r="B309" s="35" t="str">
        <f>IFERROR(INDEX(Closures!$A$2:$A$138,MATCH(A309,Closures!$E$2:$E$138,0)),"")</f>
        <v/>
      </c>
      <c r="C309" s="10" t="s">
        <v>3</v>
      </c>
      <c r="D309" s="11">
        <v>3738</v>
      </c>
      <c r="E309" s="34">
        <v>3841.9567000000002</v>
      </c>
      <c r="F309" s="34">
        <v>1284.4431999999999</v>
      </c>
      <c r="G309" s="34">
        <v>1549.0908999999999</v>
      </c>
      <c r="H309" s="103">
        <v>2070.2912999999999</v>
      </c>
      <c r="I309" s="105" cm="1">
        <f t="array" ref="I309">INDEX('Subway Rank'!$G$2:$G$425,_xlfn.XMATCH($A309,'Subway Rank'!$C$2:$C$425),0)</f>
        <v>2441</v>
      </c>
      <c r="J309" s="92">
        <f t="shared" si="12"/>
        <v>370.70870000000014</v>
      </c>
      <c r="K309" s="67">
        <f t="shared" si="13"/>
        <v>0.17906113018974681</v>
      </c>
      <c r="L309" s="60" cm="1">
        <f t="array" ref="L309">INDEX('Subway Rank'!$L$2:$L$425,_xlfn.XMATCH($A309,'Subway Rank'!$C$2:$C$425),0)</f>
        <v>344</v>
      </c>
      <c r="M309" s="7"/>
      <c r="N309" s="7"/>
    </row>
    <row r="310" spans="1:14" s="4" customFormat="1" x14ac:dyDescent="0.2">
      <c r="A310" s="59" t="s">
        <v>360</v>
      </c>
      <c r="B310" s="35" t="str">
        <f>IFERROR(INDEX(Closures!$A$2:$A$138,MATCH(A310,Closures!$E$2:$E$138,0)),"")</f>
        <v/>
      </c>
      <c r="C310" s="10" t="s">
        <v>3</v>
      </c>
      <c r="D310" s="11">
        <v>28646</v>
      </c>
      <c r="E310" s="34">
        <v>28664.421200000001</v>
      </c>
      <c r="F310" s="34">
        <v>8623.1762999999992</v>
      </c>
      <c r="G310" s="34">
        <v>8649.2095000000008</v>
      </c>
      <c r="H310" s="103">
        <v>13119.5</v>
      </c>
      <c r="I310" s="105" cm="1">
        <f t="array" ref="I310">INDEX('Subway Rank'!$G$2:$G$425,_xlfn.XMATCH($A310,'Subway Rank'!$C$2:$C$425),0)</f>
        <v>14906</v>
      </c>
      <c r="J310" s="92">
        <f t="shared" si="12"/>
        <v>1786.5</v>
      </c>
      <c r="K310" s="67">
        <f t="shared" si="13"/>
        <v>0.13617134799344488</v>
      </c>
      <c r="L310" s="60" cm="1">
        <f t="array" ref="L310">INDEX('Subway Rank'!$L$2:$L$425,_xlfn.XMATCH($A310,'Subway Rank'!$C$2:$C$425),0)</f>
        <v>57</v>
      </c>
      <c r="M310" s="7"/>
      <c r="N310" s="7"/>
    </row>
    <row r="311" spans="1:14" x14ac:dyDescent="0.2">
      <c r="A311" s="59" t="s">
        <v>361</v>
      </c>
      <c r="B311" s="35" t="str">
        <f>IFERROR(INDEX(Closures!$A$2:$A$138,MATCH(A311,Closures!$E$2:$E$138,0)),"")</f>
        <v/>
      </c>
      <c r="C311" s="10" t="s">
        <v>3</v>
      </c>
      <c r="D311" s="11">
        <v>7050</v>
      </c>
      <c r="E311" s="34">
        <v>7710.3424999999997</v>
      </c>
      <c r="F311" s="34">
        <v>2453.2078000000001</v>
      </c>
      <c r="G311" s="34">
        <v>2441.3517999999999</v>
      </c>
      <c r="H311" s="103">
        <v>3414.6417000000001</v>
      </c>
      <c r="I311" s="105" cm="1">
        <f t="array" ref="I311">INDEX('Subway Rank'!$G$2:$G$425,_xlfn.XMATCH($A311,'Subway Rank'!$C$2:$C$425),0)</f>
        <v>3982</v>
      </c>
      <c r="J311" s="92">
        <f t="shared" si="12"/>
        <v>567.35829999999987</v>
      </c>
      <c r="K311" s="67">
        <f t="shared" si="13"/>
        <v>0.16615456315665561</v>
      </c>
      <c r="L311" s="60" cm="1">
        <f t="array" ref="L311">INDEX('Subway Rank'!$L$2:$L$425,_xlfn.XMATCH($A311,'Subway Rank'!$C$2:$C$425),0)</f>
        <v>250</v>
      </c>
      <c r="M311" s="7"/>
      <c r="N311" s="7"/>
    </row>
    <row r="312" spans="1:14" x14ac:dyDescent="0.2">
      <c r="A312" s="59" t="s">
        <v>362</v>
      </c>
      <c r="B312" s="35" t="str">
        <f>IFERROR(INDEX(Closures!$A$2:$A$138,MATCH(A312,Closures!$E$2:$E$138,0)),"")</f>
        <v/>
      </c>
      <c r="C312" s="10" t="s">
        <v>3</v>
      </c>
      <c r="D312" s="11">
        <v>36493</v>
      </c>
      <c r="E312" s="34">
        <v>38527.456700000002</v>
      </c>
      <c r="F312" s="34">
        <v>12348.717500000001</v>
      </c>
      <c r="G312" s="34">
        <v>15578.249</v>
      </c>
      <c r="H312" s="103">
        <v>23015.059099999999</v>
      </c>
      <c r="I312" s="105" cm="1">
        <f t="array" ref="I312">INDEX('Subway Rank'!$G$2:$G$425,_xlfn.XMATCH($A312,'Subway Rank'!$C$2:$C$425),0)</f>
        <v>27303</v>
      </c>
      <c r="J312" s="92">
        <f t="shared" si="12"/>
        <v>4287.9409000000014</v>
      </c>
      <c r="K312" s="67">
        <f t="shared" si="13"/>
        <v>0.1863102276369997</v>
      </c>
      <c r="L312" s="60" cm="1">
        <f t="array" ref="L312">INDEX('Subway Rank'!$L$2:$L$425,_xlfn.XMATCH($A312,'Subway Rank'!$C$2:$C$425),0)</f>
        <v>21</v>
      </c>
      <c r="M312" s="7"/>
      <c r="N312" s="7"/>
    </row>
    <row r="313" spans="1:14" x14ac:dyDescent="0.2">
      <c r="A313" s="59" t="s">
        <v>363</v>
      </c>
      <c r="B313" s="35" t="str">
        <f>IFERROR(INDEX(Closures!$A$2:$A$138,MATCH(A313,Closures!$E$2:$E$138,0)),"")</f>
        <v/>
      </c>
      <c r="C313" s="10" t="s">
        <v>3</v>
      </c>
      <c r="D313" s="11">
        <v>30932</v>
      </c>
      <c r="E313" s="34">
        <v>30961.248</v>
      </c>
      <c r="F313" s="34">
        <v>9217.4747000000007</v>
      </c>
      <c r="G313" s="34">
        <v>10391.5929</v>
      </c>
      <c r="H313" s="103">
        <v>16701.720499999999</v>
      </c>
      <c r="I313" s="105" cm="1">
        <f t="array" ref="I313">INDEX('Subway Rank'!$G$2:$G$425,_xlfn.XMATCH($A313,'Subway Rank'!$C$2:$C$425),0)</f>
        <v>19361</v>
      </c>
      <c r="J313" s="92">
        <f t="shared" si="12"/>
        <v>2659.2795000000006</v>
      </c>
      <c r="K313" s="67">
        <f t="shared" si="13"/>
        <v>0.15922188974483201</v>
      </c>
      <c r="L313" s="60" cm="1">
        <f t="array" ref="L313">INDEX('Subway Rank'!$L$2:$L$425,_xlfn.XMATCH($A313,'Subway Rank'!$C$2:$C$425),0)</f>
        <v>34</v>
      </c>
      <c r="M313" s="7"/>
      <c r="N313" s="7"/>
    </row>
    <row r="314" spans="1:14" x14ac:dyDescent="0.2">
      <c r="A314" s="59" t="s">
        <v>364</v>
      </c>
      <c r="B314" s="35" t="str">
        <f>IFERROR(INDEX(Closures!$A$2:$A$138,MATCH(A314,Closures!$E$2:$E$138,0)),"")</f>
        <v/>
      </c>
      <c r="C314" s="10" t="s">
        <v>3</v>
      </c>
      <c r="D314" s="11">
        <v>6410</v>
      </c>
      <c r="E314" s="34">
        <v>6830.2479999999996</v>
      </c>
      <c r="F314" s="34">
        <v>1865.6116</v>
      </c>
      <c r="G314" s="34">
        <v>1942.5217</v>
      </c>
      <c r="H314" s="103">
        <v>3076.4290999999998</v>
      </c>
      <c r="I314" s="105" cm="1">
        <f t="array" ref="I314">INDEX('Subway Rank'!$G$2:$G$425,_xlfn.XMATCH($A314,'Subway Rank'!$C$2:$C$425),0)</f>
        <v>3595</v>
      </c>
      <c r="J314" s="92">
        <f t="shared" si="12"/>
        <v>518.57090000000017</v>
      </c>
      <c r="K314" s="67">
        <f t="shared" si="13"/>
        <v>0.16856260396184661</v>
      </c>
      <c r="L314" s="60" cm="1">
        <f t="array" ref="L314">INDEX('Subway Rank'!$L$2:$L$425,_xlfn.XMATCH($A314,'Subway Rank'!$C$2:$C$425),0)</f>
        <v>276</v>
      </c>
      <c r="M314" s="7"/>
      <c r="N314" s="7"/>
    </row>
    <row r="315" spans="1:14" x14ac:dyDescent="0.2">
      <c r="A315" s="59" t="s">
        <v>365</v>
      </c>
      <c r="B315" s="35" t="str">
        <f>IFERROR(INDEX(Closures!$A$2:$A$138,MATCH(A315,Closures!$E$2:$E$138,0)),"")</f>
        <v/>
      </c>
      <c r="C315" s="10" t="s">
        <v>3</v>
      </c>
      <c r="D315" s="11">
        <v>20424</v>
      </c>
      <c r="E315" s="34">
        <v>21205.826799999999</v>
      </c>
      <c r="F315" s="34">
        <v>6406.6238999999996</v>
      </c>
      <c r="G315" s="34">
        <v>6963.4584999999997</v>
      </c>
      <c r="H315" s="103">
        <v>10332.279500000001</v>
      </c>
      <c r="I315" s="105" cm="1">
        <f t="array" ref="I315">INDEX('Subway Rank'!$G$2:$G$425,_xlfn.XMATCH($A315,'Subway Rank'!$C$2:$C$425),0)</f>
        <v>12596</v>
      </c>
      <c r="J315" s="92">
        <f t="shared" si="12"/>
        <v>2263.7204999999994</v>
      </c>
      <c r="K315" s="67">
        <f t="shared" si="13"/>
        <v>0.2190920696638142</v>
      </c>
      <c r="L315" s="60" cm="1">
        <f t="array" ref="L315">INDEX('Subway Rank'!$L$2:$L$425,_xlfn.XMATCH($A315,'Subway Rank'!$C$2:$C$425),0)</f>
        <v>73</v>
      </c>
      <c r="M315" s="7"/>
      <c r="N315" s="7"/>
    </row>
    <row r="316" spans="1:14" s="4" customFormat="1" x14ac:dyDescent="0.2">
      <c r="A316" s="59" t="s">
        <v>366</v>
      </c>
      <c r="B316" s="35" t="str">
        <f>IFERROR(INDEX(Closures!$A$2:$A$138,MATCH(A316,Closures!$E$2:$E$138,0)),"")</f>
        <v/>
      </c>
      <c r="C316" s="10" t="s">
        <v>3</v>
      </c>
      <c r="D316" s="11">
        <v>47034</v>
      </c>
      <c r="E316" s="34">
        <v>47628.783499999998</v>
      </c>
      <c r="F316" s="34">
        <v>14626.031499999999</v>
      </c>
      <c r="G316" s="34">
        <v>17928.620599999998</v>
      </c>
      <c r="H316" s="103">
        <v>25054.1299</v>
      </c>
      <c r="I316" s="105" cm="1">
        <f t="array" ref="I316">INDEX('Subway Rank'!$G$2:$G$425,_xlfn.XMATCH($A316,'Subway Rank'!$C$2:$C$425),0)</f>
        <v>30763</v>
      </c>
      <c r="J316" s="92">
        <f t="shared" si="12"/>
        <v>5708.8701000000001</v>
      </c>
      <c r="K316" s="67">
        <f t="shared" si="13"/>
        <v>0.22786143932302355</v>
      </c>
      <c r="L316" s="60" cm="1">
        <f t="array" ref="L316">INDEX('Subway Rank'!$L$2:$L$425,_xlfn.XMATCH($A316,'Subway Rank'!$C$2:$C$425),0)</f>
        <v>18</v>
      </c>
      <c r="M316" s="7"/>
      <c r="N316" s="7"/>
    </row>
    <row r="317" spans="1:14" x14ac:dyDescent="0.2">
      <c r="A317" s="59" t="s">
        <v>367</v>
      </c>
      <c r="B317" s="35" t="str">
        <f>IFERROR(INDEX(Closures!$A$2:$A$138,MATCH(A317,Closures!$E$2:$E$138,0)),"")</f>
        <v/>
      </c>
      <c r="C317" s="10" t="s">
        <v>3</v>
      </c>
      <c r="D317" s="11">
        <v>12526</v>
      </c>
      <c r="E317" s="34">
        <v>11825.6693</v>
      </c>
      <c r="F317" s="34">
        <v>4380.2076999999999</v>
      </c>
      <c r="G317" s="34">
        <v>5767.9723000000004</v>
      </c>
      <c r="H317" s="103">
        <v>7953.7794999999996</v>
      </c>
      <c r="I317" s="105" cm="1">
        <f t="array" ref="I317">INDEX('Subway Rank'!$G$2:$G$425,_xlfn.XMATCH($A317,'Subway Rank'!$C$2:$C$425),0)</f>
        <v>8721</v>
      </c>
      <c r="J317" s="92">
        <f t="shared" si="12"/>
        <v>767.22050000000036</v>
      </c>
      <c r="K317" s="67">
        <f t="shared" si="13"/>
        <v>9.6459865401096467E-2</v>
      </c>
      <c r="L317" s="60" cm="1">
        <f t="array" ref="L317">INDEX('Subway Rank'!$L$2:$L$425,_xlfn.XMATCH($A317,'Subway Rank'!$C$2:$C$425),0)</f>
        <v>117</v>
      </c>
      <c r="M317" s="7"/>
      <c r="N317" s="7"/>
    </row>
    <row r="318" spans="1:14" x14ac:dyDescent="0.2">
      <c r="A318" s="59" t="s">
        <v>368</v>
      </c>
      <c r="B318" s="35">
        <f>IFERROR(INDEX(Closures!$A$2:$A$138,MATCH(A318,Closures!$E$2:$E$138,0)),"")</f>
        <v>34</v>
      </c>
      <c r="C318" s="10" t="s">
        <v>3</v>
      </c>
      <c r="D318" s="11">
        <v>3785</v>
      </c>
      <c r="E318" s="34">
        <v>7382.0158000000001</v>
      </c>
      <c r="F318" s="34">
        <v>2918.5569</v>
      </c>
      <c r="G318" s="34">
        <v>3683.9841999999999</v>
      </c>
      <c r="H318" s="103">
        <v>4731.2165000000005</v>
      </c>
      <c r="I318" s="105" cm="1">
        <f t="array" ref="I318">INDEX('Subway Rank'!$G$2:$G$425,_xlfn.XMATCH($A318,'Subway Rank'!$C$2:$C$425),0)</f>
        <v>5217</v>
      </c>
      <c r="J318" s="92">
        <f t="shared" si="12"/>
        <v>485.78349999999955</v>
      </c>
      <c r="K318" s="67">
        <f t="shared" si="13"/>
        <v>0.10267623559395338</v>
      </c>
      <c r="L318" s="60" cm="1">
        <f t="array" ref="L318">INDEX('Subway Rank'!$L$2:$L$425,_xlfn.XMATCH($A318,'Subway Rank'!$C$2:$C$425),0)</f>
        <v>192</v>
      </c>
      <c r="M318" s="7"/>
      <c r="N318" s="7"/>
    </row>
    <row r="319" spans="1:14" x14ac:dyDescent="0.2">
      <c r="A319" s="59" t="s">
        <v>369</v>
      </c>
      <c r="B319" s="35" t="str">
        <f>IFERROR(INDEX(Closures!$A$2:$A$138,MATCH(A319,Closures!$E$2:$E$138,0)),"")</f>
        <v/>
      </c>
      <c r="C319" s="10" t="s">
        <v>3</v>
      </c>
      <c r="D319" s="11">
        <v>8815</v>
      </c>
      <c r="E319" s="34">
        <v>8470.4802999999993</v>
      </c>
      <c r="F319" s="34">
        <v>3256.7961</v>
      </c>
      <c r="G319" s="34">
        <v>3694.3162000000002</v>
      </c>
      <c r="H319" s="103">
        <v>4541.7834999999995</v>
      </c>
      <c r="I319" s="105" cm="1">
        <f t="array" ref="I319">INDEX('Subway Rank'!$G$2:$G$425,_xlfn.XMATCH($A319,'Subway Rank'!$C$2:$C$425),0)</f>
        <v>4915</v>
      </c>
      <c r="J319" s="92">
        <f t="shared" si="12"/>
        <v>373.21650000000045</v>
      </c>
      <c r="K319" s="67">
        <f t="shared" si="13"/>
        <v>8.217399618453862E-2</v>
      </c>
      <c r="L319" s="60" cm="1">
        <f t="array" ref="L319">INDEX('Subway Rank'!$L$2:$L$425,_xlfn.XMATCH($A319,'Subway Rank'!$C$2:$C$425),0)</f>
        <v>207</v>
      </c>
      <c r="M319" s="7"/>
      <c r="N319" s="7"/>
    </row>
    <row r="320" spans="1:14" x14ac:dyDescent="0.2">
      <c r="A320" s="59" t="s">
        <v>370</v>
      </c>
      <c r="B320" s="35" t="str">
        <f>IFERROR(INDEX(Closures!$A$2:$A$138,MATCH(A320,Closures!$E$2:$E$138,0)),"")</f>
        <v/>
      </c>
      <c r="C320" s="10" t="s">
        <v>3</v>
      </c>
      <c r="D320" s="11">
        <v>21303</v>
      </c>
      <c r="E320" s="34">
        <v>20612.6535</v>
      </c>
      <c r="F320" s="34">
        <v>5990.4628000000002</v>
      </c>
      <c r="G320" s="34">
        <v>6350.6086999999998</v>
      </c>
      <c r="H320" s="103">
        <v>10931.031499999999</v>
      </c>
      <c r="I320" s="105" cm="1">
        <f t="array" ref="I320">INDEX('Subway Rank'!$G$2:$G$425,_xlfn.XMATCH($A320,'Subway Rank'!$C$2:$C$425),0)</f>
        <v>12798</v>
      </c>
      <c r="J320" s="92">
        <f t="shared" si="12"/>
        <v>1866.9685000000009</v>
      </c>
      <c r="K320" s="67">
        <f t="shared" si="13"/>
        <v>0.17079527215706963</v>
      </c>
      <c r="L320" s="60" cm="1">
        <f t="array" ref="L320">INDEX('Subway Rank'!$L$2:$L$425,_xlfn.XMATCH($A320,'Subway Rank'!$C$2:$C$425),0)</f>
        <v>70</v>
      </c>
      <c r="M320" s="7"/>
      <c r="N320" s="7"/>
    </row>
    <row r="321" spans="1:14" x14ac:dyDescent="0.2">
      <c r="A321" s="59" t="s">
        <v>548</v>
      </c>
      <c r="B321" s="35" t="str">
        <f>IFERROR(INDEX(Closures!$A$2:$A$138,MATCH(A321,Closures!$E$2:$E$138,0)),"")</f>
        <v/>
      </c>
      <c r="C321" s="10" t="s">
        <v>3</v>
      </c>
      <c r="D321" s="11">
        <v>72396</v>
      </c>
      <c r="E321" s="34">
        <v>71970.232300000003</v>
      </c>
      <c r="F321" s="34">
        <v>20192.544900000001</v>
      </c>
      <c r="G321" s="34">
        <v>20529.529600000002</v>
      </c>
      <c r="H321" s="103">
        <v>33678.744100000004</v>
      </c>
      <c r="I321" s="105" cm="1">
        <f t="array" ref="I321">INDEX('Subway Rank'!$G$2:$G$425,_xlfn.XMATCH($A321,'Subway Rank'!$C$2:$C$425),0)</f>
        <v>40703</v>
      </c>
      <c r="J321" s="92">
        <f t="shared" si="12"/>
        <v>7024.2558999999965</v>
      </c>
      <c r="K321" s="67">
        <f t="shared" si="13"/>
        <v>0.20856644413887143</v>
      </c>
      <c r="L321" s="60" cm="1">
        <f t="array" ref="L321">INDEX('Subway Rank'!$L$2:$L$425,_xlfn.XMATCH($A321,'Subway Rank'!$C$2:$C$425),0)</f>
        <v>11</v>
      </c>
      <c r="M321" s="7"/>
      <c r="N321" s="7"/>
    </row>
    <row r="322" spans="1:14" x14ac:dyDescent="0.2">
      <c r="A322" s="59" t="s">
        <v>371</v>
      </c>
      <c r="B322" s="35" t="str">
        <f>IFERROR(INDEX(Closures!$A$2:$A$138,MATCH(A322,Closures!$E$2:$E$138,0)),"")</f>
        <v/>
      </c>
      <c r="C322" s="10" t="s">
        <v>3</v>
      </c>
      <c r="D322" s="11">
        <v>9675</v>
      </c>
      <c r="E322" s="34">
        <v>10088.6693</v>
      </c>
      <c r="F322" s="34">
        <v>3067.4666999999999</v>
      </c>
      <c r="G322" s="34">
        <v>4386.5573000000004</v>
      </c>
      <c r="H322" s="103">
        <v>6826.0118000000002</v>
      </c>
      <c r="I322" s="105" cm="1">
        <f t="array" ref="I322">INDEX('Subway Rank'!$G$2:$G$425,_xlfn.XMATCH($A322,'Subway Rank'!$C$2:$C$425),0)</f>
        <v>7965</v>
      </c>
      <c r="J322" s="92">
        <f t="shared" si="12"/>
        <v>1138.9881999999998</v>
      </c>
      <c r="K322" s="67">
        <f t="shared" si="13"/>
        <v>0.16685998110932063</v>
      </c>
      <c r="L322" s="60" cm="1">
        <f t="array" ref="L322">INDEX('Subway Rank'!$L$2:$L$425,_xlfn.XMATCH($A322,'Subway Rank'!$C$2:$C$425),0)</f>
        <v>138</v>
      </c>
      <c r="M322" s="7"/>
      <c r="N322" s="7"/>
    </row>
    <row r="323" spans="1:14" x14ac:dyDescent="0.2">
      <c r="A323" s="59" t="s">
        <v>372</v>
      </c>
      <c r="B323" s="35" t="str">
        <f>IFERROR(INDEX(Closures!$A$2:$A$138,MATCH(A323,Closures!$E$2:$E$138,0)),"")</f>
        <v/>
      </c>
      <c r="C323" s="10" t="s">
        <v>3</v>
      </c>
      <c r="D323" s="11">
        <v>6657</v>
      </c>
      <c r="E323" s="34">
        <v>6050.3621999999996</v>
      </c>
      <c r="F323" s="34">
        <v>1874.2313999999999</v>
      </c>
      <c r="G323" s="34">
        <v>2083.5731000000001</v>
      </c>
      <c r="H323" s="103">
        <v>3212.5236</v>
      </c>
      <c r="I323" s="105" cm="1">
        <f t="array" ref="I323">INDEX('Subway Rank'!$G$2:$G$425,_xlfn.XMATCH($A323,'Subway Rank'!$C$2:$C$425),0)</f>
        <v>3842</v>
      </c>
      <c r="J323" s="92">
        <f t="shared" si="12"/>
        <v>629.47640000000001</v>
      </c>
      <c r="K323" s="67">
        <f t="shared" si="13"/>
        <v>0.19594452162156878</v>
      </c>
      <c r="L323" s="60" cm="1">
        <f t="array" ref="L323">INDEX('Subway Rank'!$L$2:$L$425,_xlfn.XMATCH($A323,'Subway Rank'!$C$2:$C$425),0)</f>
        <v>261</v>
      </c>
      <c r="M323" s="7"/>
      <c r="N323" s="7"/>
    </row>
    <row r="324" spans="1:14" x14ac:dyDescent="0.2">
      <c r="A324" s="59" t="s">
        <v>374</v>
      </c>
      <c r="B324" s="35" t="str">
        <f>IFERROR(INDEX(Closures!$A$2:$A$138,MATCH(A324,Closures!$E$2:$E$138,0)),"")</f>
        <v/>
      </c>
      <c r="C324" s="10" t="s">
        <v>3</v>
      </c>
      <c r="D324" s="11">
        <v>24562</v>
      </c>
      <c r="E324" s="34">
        <v>26684.653600000001</v>
      </c>
      <c r="F324" s="34">
        <v>10037.5489</v>
      </c>
      <c r="G324" s="34">
        <v>12795.035599999999</v>
      </c>
      <c r="H324" s="103">
        <v>17424.3465</v>
      </c>
      <c r="I324" s="105" cm="1">
        <f t="array" ref="I324">INDEX('Subway Rank'!$G$2:$G$425,_xlfn.XMATCH($A324,'Subway Rank'!$C$2:$C$425),0)</f>
        <v>20608</v>
      </c>
      <c r="J324" s="92">
        <f t="shared" si="12"/>
        <v>3183.6535000000003</v>
      </c>
      <c r="K324" s="67">
        <f t="shared" si="13"/>
        <v>0.18271293560421337</v>
      </c>
      <c r="L324" s="60" cm="1">
        <f t="array" ref="L324">INDEX('Subway Rank'!$L$2:$L$425,_xlfn.XMATCH($A324,'Subway Rank'!$C$2:$C$425),0)</f>
        <v>29</v>
      </c>
      <c r="M324" s="7"/>
      <c r="N324" s="7"/>
    </row>
    <row r="325" spans="1:14" x14ac:dyDescent="0.2">
      <c r="A325" s="59" t="s">
        <v>375</v>
      </c>
      <c r="B325" s="35" t="str">
        <f>IFERROR(INDEX(Closures!$A$2:$A$138,MATCH(A325,Closures!$E$2:$E$138,0)),"")</f>
        <v/>
      </c>
      <c r="C325" s="10" t="s">
        <v>3</v>
      </c>
      <c r="D325" s="11">
        <v>7002</v>
      </c>
      <c r="E325" s="34">
        <v>6624.1023999999998</v>
      </c>
      <c r="F325" s="34">
        <v>3325.6941999999999</v>
      </c>
      <c r="G325" s="34">
        <v>3656.0198</v>
      </c>
      <c r="H325" s="103">
        <v>4556.2912999999999</v>
      </c>
      <c r="I325" s="105" cm="1">
        <f t="array" ref="I325">INDEX('Subway Rank'!$G$2:$G$425,_xlfn.XMATCH($A325,'Subway Rank'!$C$2:$C$425),0)</f>
        <v>4704</v>
      </c>
      <c r="J325" s="92">
        <f t="shared" si="12"/>
        <v>147.70870000000014</v>
      </c>
      <c r="K325" s="67">
        <f t="shared" si="13"/>
        <v>3.2418625209498821E-2</v>
      </c>
      <c r="L325" s="60" cm="1">
        <f t="array" ref="L325">INDEX('Subway Rank'!$L$2:$L$425,_xlfn.XMATCH($A325,'Subway Rank'!$C$2:$C$425),0)</f>
        <v>212</v>
      </c>
      <c r="M325" s="7"/>
      <c r="N325" s="7"/>
    </row>
    <row r="326" spans="1:14" x14ac:dyDescent="0.2">
      <c r="A326" s="59" t="s">
        <v>376</v>
      </c>
      <c r="B326" s="35" t="str">
        <f>IFERROR(INDEX(Closures!$A$2:$A$138,MATCH(A326,Closures!$E$2:$E$138,0)),"")</f>
        <v/>
      </c>
      <c r="C326" s="10" t="s">
        <v>3</v>
      </c>
      <c r="D326" s="11">
        <v>6477</v>
      </c>
      <c r="E326" s="34">
        <v>6873.9409999999998</v>
      </c>
      <c r="F326" s="34">
        <v>2853.8235</v>
      </c>
      <c r="G326" s="34">
        <v>3305.0711000000001</v>
      </c>
      <c r="H326" s="103">
        <v>3883.4684999999999</v>
      </c>
      <c r="I326" s="105" cm="1">
        <f t="array" ref="I326">INDEX('Subway Rank'!$G$2:$G$425,_xlfn.XMATCH($A326,'Subway Rank'!$C$2:$C$425),0)</f>
        <v>4145</v>
      </c>
      <c r="J326" s="92">
        <f t="shared" si="12"/>
        <v>261.53150000000005</v>
      </c>
      <c r="K326" s="67">
        <f t="shared" si="13"/>
        <v>6.7344823319669012E-2</v>
      </c>
      <c r="L326" s="60" cm="1">
        <f t="array" ref="L326">INDEX('Subway Rank'!$L$2:$L$425,_xlfn.XMATCH($A326,'Subway Rank'!$C$2:$C$425),0)</f>
        <v>240</v>
      </c>
      <c r="M326" s="7"/>
      <c r="N326" s="7"/>
    </row>
    <row r="327" spans="1:14" x14ac:dyDescent="0.2">
      <c r="A327" s="59" t="s">
        <v>377</v>
      </c>
      <c r="B327" s="35" t="str">
        <f>IFERROR(INDEX(Closures!$A$2:$A$138,MATCH(A327,Closures!$E$2:$E$138,0)),"")</f>
        <v/>
      </c>
      <c r="C327" s="10" t="s">
        <v>3</v>
      </c>
      <c r="D327" s="11">
        <v>13868</v>
      </c>
      <c r="E327" s="34">
        <v>13995.4213</v>
      </c>
      <c r="F327" s="34">
        <v>5146.0550000000003</v>
      </c>
      <c r="G327" s="34">
        <v>6371.4782999999998</v>
      </c>
      <c r="H327" s="103">
        <v>8604.1614000000009</v>
      </c>
      <c r="I327" s="105" cm="1">
        <f t="array" ref="I327">INDEX('Subway Rank'!$G$2:$G$425,_xlfn.XMATCH($A327,'Subway Rank'!$C$2:$C$425),0)</f>
        <v>11083</v>
      </c>
      <c r="J327" s="92">
        <f t="shared" si="12"/>
        <v>2478.8385999999991</v>
      </c>
      <c r="K327" s="67">
        <f t="shared" si="13"/>
        <v>0.28809764075322886</v>
      </c>
      <c r="L327" s="60" cm="1">
        <f t="array" ref="L327">INDEX('Subway Rank'!$L$2:$L$425,_xlfn.XMATCH($A327,'Subway Rank'!$C$2:$C$425),0)</f>
        <v>86</v>
      </c>
      <c r="M327" s="7"/>
      <c r="N327" s="7"/>
    </row>
    <row r="328" spans="1:14" s="4" customFormat="1" x14ac:dyDescent="0.2">
      <c r="A328" s="59" t="s">
        <v>53</v>
      </c>
      <c r="B328" s="35" t="str">
        <f>IFERROR(INDEX(Closures!$A$2:$A$138,MATCH(A328,Closures!$E$2:$E$138,0)),"")</f>
        <v/>
      </c>
      <c r="C328" s="10" t="s">
        <v>3</v>
      </c>
      <c r="D328" s="11">
        <v>5943</v>
      </c>
      <c r="E328" s="34">
        <v>5370.2716</v>
      </c>
      <c r="F328" s="34">
        <v>1675.8195000000001</v>
      </c>
      <c r="G328" s="34">
        <v>1949.4308000000001</v>
      </c>
      <c r="H328" s="103">
        <v>3513.2125999999998</v>
      </c>
      <c r="I328" s="105" cm="1">
        <f t="array" ref="I328">INDEX('Subway Rank'!$G$2:$G$425,_xlfn.XMATCH($A328,'Subway Rank'!$C$2:$C$425),0)</f>
        <v>4337</v>
      </c>
      <c r="J328" s="92">
        <f t="shared" si="12"/>
        <v>823.78740000000016</v>
      </c>
      <c r="K328" s="67">
        <f t="shared" si="13"/>
        <v>0.23448264986867012</v>
      </c>
      <c r="L328" s="60" cm="1">
        <f t="array" ref="L328">INDEX('Subway Rank'!$L$2:$L$425,_xlfn.XMATCH($A328,'Subway Rank'!$C$2:$C$425),0)</f>
        <v>227</v>
      </c>
      <c r="M328" s="7"/>
      <c r="N328" s="7"/>
    </row>
    <row r="329" spans="1:14" s="4" customFormat="1" x14ac:dyDescent="0.2">
      <c r="A329" s="59" t="s">
        <v>5</v>
      </c>
      <c r="B329" s="35" t="str">
        <f>IFERROR(INDEX(Closures!$A$2:$A$138,MATCH(A329,Closures!$E$2:$E$138,0)),"")</f>
        <v/>
      </c>
      <c r="C329" s="10" t="s">
        <v>3</v>
      </c>
      <c r="D329" s="11">
        <v>92990</v>
      </c>
      <c r="E329" s="34">
        <v>94606.988200000007</v>
      </c>
      <c r="F329" s="34">
        <v>29601.749199999998</v>
      </c>
      <c r="G329" s="34">
        <v>30710.102800000001</v>
      </c>
      <c r="H329" s="103">
        <v>47966.027600000001</v>
      </c>
      <c r="I329" s="105" cm="1">
        <f t="array" ref="I329">INDEX('Subway Rank'!$G$2:$G$425,_xlfn.XMATCH($A329,'Subway Rank'!$C$2:$C$425),0)</f>
        <v>57533</v>
      </c>
      <c r="J329" s="92">
        <f t="shared" si="12"/>
        <v>9566.9723999999987</v>
      </c>
      <c r="K329" s="67">
        <f t="shared" si="13"/>
        <v>0.19945308958626373</v>
      </c>
      <c r="L329" s="60" cm="1">
        <f t="array" ref="L329">INDEX('Subway Rank'!$L$2:$L$425,_xlfn.XMATCH($A329,'Subway Rank'!$C$2:$C$425),0)</f>
        <v>5</v>
      </c>
      <c r="M329" s="7"/>
      <c r="N329" s="7"/>
    </row>
    <row r="330" spans="1:14" x14ac:dyDescent="0.2">
      <c r="A330" s="59" t="s">
        <v>378</v>
      </c>
      <c r="B330" s="35" t="str">
        <f>IFERROR(INDEX(Closures!$A$2:$A$138,MATCH(A330,Closures!$E$2:$E$138,0)),"")</f>
        <v/>
      </c>
      <c r="C330" s="10" t="s">
        <v>3</v>
      </c>
      <c r="D330" s="11">
        <v>155345</v>
      </c>
      <c r="E330" s="34">
        <v>157273.41339999999</v>
      </c>
      <c r="F330" s="34">
        <v>44777.965100000001</v>
      </c>
      <c r="G330" s="34">
        <v>45220.252999999997</v>
      </c>
      <c r="H330" s="103">
        <v>74653.519700000004</v>
      </c>
      <c r="I330" s="105" cm="1">
        <f t="array" ref="I330">INDEX('Subway Rank'!$G$2:$G$425,_xlfn.XMATCH($A330,'Subway Rank'!$C$2:$C$425),0)</f>
        <v>99308</v>
      </c>
      <c r="J330" s="92">
        <f t="shared" si="12"/>
        <v>24654.480299999996</v>
      </c>
      <c r="K330" s="67">
        <f t="shared" si="13"/>
        <v>0.3302520818720352</v>
      </c>
      <c r="L330" s="60" cm="1">
        <f t="array" ref="L330">INDEX('Subway Rank'!$L$2:$L$425,_xlfn.XMATCH($A330,'Subway Rank'!$C$2:$C$425),0)</f>
        <v>2</v>
      </c>
      <c r="M330" s="7"/>
      <c r="N330" s="7"/>
    </row>
    <row r="331" spans="1:14" x14ac:dyDescent="0.2">
      <c r="A331" s="59" t="s">
        <v>379</v>
      </c>
      <c r="B331" s="35" t="str">
        <f>IFERROR(INDEX(Closures!$A$2:$A$138,MATCH(A331,Closures!$E$2:$E$138,0)),"")</f>
        <v/>
      </c>
      <c r="C331" s="10" t="s">
        <v>3</v>
      </c>
      <c r="D331" s="11">
        <v>23422</v>
      </c>
      <c r="E331" s="34">
        <v>24322.661400000001</v>
      </c>
      <c r="F331" s="34">
        <v>8741.7805000000008</v>
      </c>
      <c r="G331" s="34">
        <v>10975.8577</v>
      </c>
      <c r="H331" s="103">
        <v>14682.752</v>
      </c>
      <c r="I331" s="105" cm="1">
        <f t="array" ref="I331">INDEX('Subway Rank'!$G$2:$G$425,_xlfn.XMATCH($A331,'Subway Rank'!$C$2:$C$425),0)</f>
        <v>17686</v>
      </c>
      <c r="J331" s="92">
        <f t="shared" si="12"/>
        <v>3003.2479999999996</v>
      </c>
      <c r="K331" s="67">
        <f t="shared" si="13"/>
        <v>0.20454258166316502</v>
      </c>
      <c r="L331" s="60" cm="1">
        <f t="array" ref="L331">INDEX('Subway Rank'!$L$2:$L$425,_xlfn.XMATCH($A331,'Subway Rank'!$C$2:$C$425),0)</f>
        <v>43</v>
      </c>
      <c r="M331" s="7"/>
      <c r="N331" s="7"/>
    </row>
    <row r="332" spans="1:14" x14ac:dyDescent="0.2">
      <c r="A332" s="59" t="s">
        <v>380</v>
      </c>
      <c r="B332" s="35" t="str">
        <f>IFERROR(INDEX(Closures!$A$2:$A$138,MATCH(A332,Closures!$E$2:$E$138,0)),"")</f>
        <v/>
      </c>
      <c r="C332" s="10" t="s">
        <v>3</v>
      </c>
      <c r="D332" s="11">
        <v>4074</v>
      </c>
      <c r="E332" s="34">
        <v>3707.3071</v>
      </c>
      <c r="F332" s="34">
        <v>1528.2470000000001</v>
      </c>
      <c r="G332" s="34">
        <v>1690.9050999999999</v>
      </c>
      <c r="H332" s="103">
        <v>1962.3897999999999</v>
      </c>
      <c r="I332" s="105" cm="1">
        <f t="array" ref="I332">INDEX('Subway Rank'!$G$2:$G$425,_xlfn.XMATCH($A332,'Subway Rank'!$C$2:$C$425),0)</f>
        <v>2172</v>
      </c>
      <c r="J332" s="92">
        <f t="shared" si="12"/>
        <v>209.61020000000008</v>
      </c>
      <c r="K332" s="67">
        <f t="shared" si="13"/>
        <v>0.10681374312076025</v>
      </c>
      <c r="L332" s="60" cm="1">
        <f t="array" ref="L332">INDEX('Subway Rank'!$L$2:$L$425,_xlfn.XMATCH($A332,'Subway Rank'!$C$2:$C$425),0)</f>
        <v>353</v>
      </c>
      <c r="M332" s="7"/>
      <c r="N332" s="7"/>
    </row>
    <row r="333" spans="1:14" x14ac:dyDescent="0.2">
      <c r="A333" s="59" t="s">
        <v>381</v>
      </c>
      <c r="B333" s="35" t="str">
        <f>IFERROR(INDEX(Closures!$A$2:$A$138,MATCH(A333,Closures!$E$2:$E$138,0)),"")</f>
        <v/>
      </c>
      <c r="C333" s="10" t="s">
        <v>3</v>
      </c>
      <c r="D333" s="11">
        <v>15698</v>
      </c>
      <c r="E333" s="34">
        <v>15684.6181</v>
      </c>
      <c r="F333" s="34">
        <v>4701.5333000000001</v>
      </c>
      <c r="G333" s="34">
        <v>4801.6561000000002</v>
      </c>
      <c r="H333" s="103">
        <v>7630.2992000000004</v>
      </c>
      <c r="I333" s="105" cm="1">
        <f t="array" ref="I333">INDEX('Subway Rank'!$G$2:$G$425,_xlfn.XMATCH($A333,'Subway Rank'!$C$2:$C$425),0)</f>
        <v>8908</v>
      </c>
      <c r="J333" s="92">
        <f t="shared" si="12"/>
        <v>1277.7007999999996</v>
      </c>
      <c r="K333" s="67">
        <f t="shared" si="13"/>
        <v>0.16745094347021144</v>
      </c>
      <c r="L333" s="60" cm="1">
        <f t="array" ref="L333">INDEX('Subway Rank'!$L$2:$L$425,_xlfn.XMATCH($A333,'Subway Rank'!$C$2:$C$425),0)</f>
        <v>112</v>
      </c>
      <c r="M333" s="7"/>
      <c r="N333" s="7"/>
    </row>
    <row r="334" spans="1:14" x14ac:dyDescent="0.2">
      <c r="A334" s="59" t="s">
        <v>382</v>
      </c>
      <c r="B334" s="35" t="str">
        <f>IFERROR(INDEX(Closures!$A$2:$A$138,MATCH(A334,Closures!$E$2:$E$138,0)),"")</f>
        <v/>
      </c>
      <c r="C334" s="10" t="s">
        <v>3</v>
      </c>
      <c r="D334" s="11">
        <v>8793</v>
      </c>
      <c r="E334" s="34">
        <v>9614.9449000000004</v>
      </c>
      <c r="F334" s="34">
        <v>3796.2235000000001</v>
      </c>
      <c r="G334" s="34">
        <v>4208.1304</v>
      </c>
      <c r="H334" s="103">
        <v>4759.9606000000003</v>
      </c>
      <c r="I334" s="105" cm="1">
        <f t="array" ref="I334">INDEX('Subway Rank'!$G$2:$G$425,_xlfn.XMATCH($A334,'Subway Rank'!$C$2:$C$425),0)</f>
        <v>5181</v>
      </c>
      <c r="J334" s="92">
        <f t="shared" si="12"/>
        <v>421.03939999999966</v>
      </c>
      <c r="K334" s="67">
        <f t="shared" si="13"/>
        <v>8.8454387626653808E-2</v>
      </c>
      <c r="L334" s="60" cm="1">
        <f t="array" ref="L334">INDEX('Subway Rank'!$L$2:$L$425,_xlfn.XMATCH($A334,'Subway Rank'!$C$2:$C$425),0)</f>
        <v>194</v>
      </c>
      <c r="M334" s="7"/>
      <c r="N334" s="7"/>
    </row>
    <row r="335" spans="1:14" x14ac:dyDescent="0.2">
      <c r="A335" s="59" t="s">
        <v>550</v>
      </c>
      <c r="B335" s="35" t="str">
        <f>IFERROR(INDEX(Closures!$A$2:$A$138,MATCH(A335,Closures!$E$2:$E$138,0)),"")</f>
        <v/>
      </c>
      <c r="C335" s="10" t="s">
        <v>3</v>
      </c>
      <c r="D335" s="11">
        <v>55608</v>
      </c>
      <c r="E335" s="34">
        <v>54907.110200000003</v>
      </c>
      <c r="F335" s="34">
        <v>20228.227699999999</v>
      </c>
      <c r="G335" s="34">
        <v>23694.596799999999</v>
      </c>
      <c r="H335" s="103">
        <v>31656.1142</v>
      </c>
      <c r="I335" s="105" cm="1">
        <f t="array" ref="I335">INDEX('Subway Rank'!$G$2:$G$425,_xlfn.XMATCH($A335,'Subway Rank'!$C$2:$C$425),0)</f>
        <v>37615</v>
      </c>
      <c r="J335" s="92">
        <f t="shared" si="12"/>
        <v>5958.8858</v>
      </c>
      <c r="K335" s="67">
        <f t="shared" si="13"/>
        <v>0.18823806871406851</v>
      </c>
      <c r="L335" s="60" cm="1">
        <f t="array" ref="L335">INDEX('Subway Rank'!$L$2:$L$425,_xlfn.XMATCH($A335,'Subway Rank'!$C$2:$C$425),0)</f>
        <v>14</v>
      </c>
      <c r="M335" s="7"/>
      <c r="N335" s="7"/>
    </row>
    <row r="336" spans="1:14" x14ac:dyDescent="0.2">
      <c r="A336" s="59" t="s">
        <v>383</v>
      </c>
      <c r="B336" s="35" t="str">
        <f>IFERROR(INDEX(Closures!$A$2:$A$138,MATCH(A336,Closures!$E$2:$E$138,0)),"")</f>
        <v/>
      </c>
      <c r="C336" s="10" t="s">
        <v>3</v>
      </c>
      <c r="D336" s="11">
        <v>64499</v>
      </c>
      <c r="E336" s="34">
        <v>66259.885899999994</v>
      </c>
      <c r="F336" s="34">
        <v>19882.7251</v>
      </c>
      <c r="G336" s="34">
        <v>20934.173900000002</v>
      </c>
      <c r="H336" s="103">
        <v>33081.748</v>
      </c>
      <c r="I336" s="105" cm="1">
        <f t="array" ref="I336">INDEX('Subway Rank'!$G$2:$G$425,_xlfn.XMATCH($A336,'Subway Rank'!$C$2:$C$425),0)</f>
        <v>38077</v>
      </c>
      <c r="J336" s="92">
        <f t="shared" si="12"/>
        <v>4995.2520000000004</v>
      </c>
      <c r="K336" s="67">
        <f t="shared" si="13"/>
        <v>0.15099722058217724</v>
      </c>
      <c r="L336" s="60" cm="1">
        <f t="array" ref="L336">INDEX('Subway Rank'!$L$2:$L$425,_xlfn.XMATCH($A336,'Subway Rank'!$C$2:$C$425),0)</f>
        <v>12</v>
      </c>
      <c r="M336" s="7"/>
      <c r="N336" s="7"/>
    </row>
    <row r="337" spans="1:14" s="4" customFormat="1" x14ac:dyDescent="0.2">
      <c r="A337" s="59" t="s">
        <v>384</v>
      </c>
      <c r="B337" s="35" t="str">
        <f>IFERROR(INDEX(Closures!$A$2:$A$138,MATCH(A337,Closures!$E$2:$E$138,0)),"")</f>
        <v/>
      </c>
      <c r="C337" s="10" t="s">
        <v>3</v>
      </c>
      <c r="D337" s="11">
        <v>21394</v>
      </c>
      <c r="E337" s="34">
        <v>21574.0275</v>
      </c>
      <c r="F337" s="34">
        <v>7967.9802</v>
      </c>
      <c r="G337" s="34">
        <v>9987.8220999999994</v>
      </c>
      <c r="H337" s="103">
        <v>13064.712600000001</v>
      </c>
      <c r="I337" s="105" cm="1">
        <f t="array" ref="I337">INDEX('Subway Rank'!$G$2:$G$425,_xlfn.XMATCH($A337,'Subway Rank'!$C$2:$C$425),0)</f>
        <v>11945</v>
      </c>
      <c r="J337" s="92">
        <f t="shared" si="12"/>
        <v>-1119.7126000000007</v>
      </c>
      <c r="K337" s="67">
        <f t="shared" si="13"/>
        <v>-8.5705107665361172E-2</v>
      </c>
      <c r="L337" s="60" cm="1">
        <f t="array" ref="L337">INDEX('Subway Rank'!$L$2:$L$425,_xlfn.XMATCH($A337,'Subway Rank'!$C$2:$C$425),0)</f>
        <v>79</v>
      </c>
      <c r="M337" s="7"/>
      <c r="N337" s="7"/>
    </row>
    <row r="338" spans="1:14" s="4" customFormat="1" x14ac:dyDescent="0.2">
      <c r="A338" s="59" t="s">
        <v>385</v>
      </c>
      <c r="B338" s="35" t="str">
        <f>IFERROR(INDEX(Closures!$A$2:$A$138,MATCH(A338,Closures!$E$2:$E$138,0)),"")</f>
        <v/>
      </c>
      <c r="C338" s="10" t="s">
        <v>3</v>
      </c>
      <c r="D338" s="11">
        <v>5433</v>
      </c>
      <c r="E338" s="34">
        <v>5075.0668999999998</v>
      </c>
      <c r="F338" s="34">
        <v>2401.1451999999999</v>
      </c>
      <c r="G338" s="34">
        <v>2676.5533999999998</v>
      </c>
      <c r="H338" s="103">
        <v>3292.7204999999999</v>
      </c>
      <c r="I338" s="105" cm="1">
        <f t="array" ref="I338">INDEX('Subway Rank'!$G$2:$G$425,_xlfn.XMATCH($A338,'Subway Rank'!$C$2:$C$425),0)</f>
        <v>3429</v>
      </c>
      <c r="J338" s="92">
        <f t="shared" si="12"/>
        <v>136.2795000000001</v>
      </c>
      <c r="K338" s="67">
        <f t="shared" si="13"/>
        <v>4.1388116604491668E-2</v>
      </c>
      <c r="L338" s="60" cm="1">
        <f t="array" ref="L338">INDEX('Subway Rank'!$L$2:$L$425,_xlfn.XMATCH($A338,'Subway Rank'!$C$2:$C$425),0)</f>
        <v>284</v>
      </c>
      <c r="M338" s="7"/>
      <c r="N338" s="7"/>
    </row>
    <row r="339" spans="1:14" x14ac:dyDescent="0.2">
      <c r="A339" s="59" t="s">
        <v>386</v>
      </c>
      <c r="B339" s="35" t="str">
        <f>IFERROR(INDEX(Closures!$A$2:$A$138,MATCH(A339,Closures!$E$2:$E$138,0)),"")</f>
        <v/>
      </c>
      <c r="C339" s="10" t="s">
        <v>3</v>
      </c>
      <c r="D339" s="11">
        <v>14408</v>
      </c>
      <c r="E339" s="34">
        <v>12827.082700000001</v>
      </c>
      <c r="F339" s="34">
        <v>3501.4041999999999</v>
      </c>
      <c r="G339" s="34">
        <v>4790.3635999999997</v>
      </c>
      <c r="H339" s="103">
        <v>6992.0433000000003</v>
      </c>
      <c r="I339" s="105" cm="1">
        <f t="array" ref="I339">INDEX('Subway Rank'!$G$2:$G$425,_xlfn.XMATCH($A339,'Subway Rank'!$C$2:$C$425),0)</f>
        <v>8363</v>
      </c>
      <c r="J339" s="92">
        <f t="shared" si="12"/>
        <v>1370.9566999999997</v>
      </c>
      <c r="K339" s="67">
        <f t="shared" si="13"/>
        <v>0.19607382866178755</v>
      </c>
      <c r="L339" s="60" cm="1">
        <f t="array" ref="L339">INDEX('Subway Rank'!$L$2:$L$425,_xlfn.XMATCH($A339,'Subway Rank'!$C$2:$C$425),0)</f>
        <v>128</v>
      </c>
      <c r="M339" s="7"/>
      <c r="N339" s="7"/>
    </row>
    <row r="340" spans="1:14" x14ac:dyDescent="0.2">
      <c r="A340" s="59" t="s">
        <v>387</v>
      </c>
      <c r="B340" s="35" t="str">
        <f>IFERROR(INDEX(Closures!$A$2:$A$138,MATCH(A340,Closures!$E$2:$E$138,0)),"")</f>
        <v/>
      </c>
      <c r="C340" s="10" t="s">
        <v>3</v>
      </c>
      <c r="D340" s="11">
        <v>9005</v>
      </c>
      <c r="E340" s="34">
        <v>8471.2008000000005</v>
      </c>
      <c r="F340" s="34">
        <v>2310.9764</v>
      </c>
      <c r="G340" s="34">
        <v>2675.7707999999998</v>
      </c>
      <c r="H340" s="103">
        <v>4276.5865999999996</v>
      </c>
      <c r="I340" s="105" cm="1">
        <f t="array" ref="I340">INDEX('Subway Rank'!$G$2:$G$425,_xlfn.XMATCH($A340,'Subway Rank'!$C$2:$C$425),0)</f>
        <v>4898</v>
      </c>
      <c r="J340" s="92">
        <f t="shared" si="12"/>
        <v>621.41340000000037</v>
      </c>
      <c r="K340" s="67">
        <f t="shared" si="13"/>
        <v>0.14530593160442498</v>
      </c>
      <c r="L340" s="60" cm="1">
        <f t="array" ref="L340">INDEX('Subway Rank'!$L$2:$L$425,_xlfn.XMATCH($A340,'Subway Rank'!$C$2:$C$425),0)</f>
        <v>209</v>
      </c>
      <c r="M340" s="7"/>
      <c r="N340" s="7"/>
    </row>
    <row r="341" spans="1:14" x14ac:dyDescent="0.2">
      <c r="A341" s="59" t="s">
        <v>388</v>
      </c>
      <c r="B341" s="35" t="str">
        <f>IFERROR(INDEX(Closures!$A$2:$A$138,MATCH(A341,Closures!$E$2:$E$138,0)),"")</f>
        <v/>
      </c>
      <c r="C341" s="10" t="s">
        <v>3</v>
      </c>
      <c r="D341" s="11">
        <v>7185</v>
      </c>
      <c r="E341" s="34">
        <v>6925.9054999999998</v>
      </c>
      <c r="F341" s="34">
        <v>2036.0082</v>
      </c>
      <c r="G341" s="34">
        <v>2187.4427000000001</v>
      </c>
      <c r="H341" s="103">
        <v>3117.3701000000001</v>
      </c>
      <c r="I341" s="105" cm="1">
        <f t="array" ref="I341">INDEX('Subway Rank'!$G$2:$G$425,_xlfn.XMATCH($A341,'Subway Rank'!$C$2:$C$425),0)</f>
        <v>3719</v>
      </c>
      <c r="J341" s="92">
        <f t="shared" si="12"/>
        <v>601.62989999999991</v>
      </c>
      <c r="K341" s="67">
        <f t="shared" si="13"/>
        <v>0.1929927729787361</v>
      </c>
      <c r="L341" s="60" cm="1">
        <f t="array" ref="L341">INDEX('Subway Rank'!$L$2:$L$425,_xlfn.XMATCH($A341,'Subway Rank'!$C$2:$C$425),0)</f>
        <v>267</v>
      </c>
      <c r="M341" s="7"/>
      <c r="N341" s="7"/>
    </row>
    <row r="342" spans="1:14" x14ac:dyDescent="0.2">
      <c r="A342" s="59" t="s">
        <v>389</v>
      </c>
      <c r="B342" s="35" t="str">
        <f>IFERROR(INDEX(Closures!$A$2:$A$138,MATCH(A342,Closures!$E$2:$E$138,0)),"")</f>
        <v/>
      </c>
      <c r="C342" s="10" t="s">
        <v>3</v>
      </c>
      <c r="D342" s="11">
        <v>7153</v>
      </c>
      <c r="E342" s="34">
        <v>7488.5038999999997</v>
      </c>
      <c r="F342" s="34">
        <v>2771.0273999999999</v>
      </c>
      <c r="G342" s="34">
        <v>3637.3874000000001</v>
      </c>
      <c r="H342" s="103">
        <v>5313.7637999999997</v>
      </c>
      <c r="I342" s="105" cm="1">
        <f t="array" ref="I342">INDEX('Subway Rank'!$G$2:$G$425,_xlfn.XMATCH($A342,'Subway Rank'!$C$2:$C$425),0)</f>
        <v>5078</v>
      </c>
      <c r="J342" s="92">
        <f t="shared" si="12"/>
        <v>-235.76379999999972</v>
      </c>
      <c r="K342" s="67">
        <f t="shared" si="13"/>
        <v>-4.4368513331360292E-2</v>
      </c>
      <c r="L342" s="60" cm="1">
        <f t="array" ref="L342">INDEX('Subway Rank'!$L$2:$L$425,_xlfn.XMATCH($A342,'Subway Rank'!$C$2:$C$425),0)</f>
        <v>197</v>
      </c>
      <c r="M342" s="7"/>
      <c r="N342" s="7"/>
    </row>
    <row r="343" spans="1:14" x14ac:dyDescent="0.2">
      <c r="A343" s="59" t="s">
        <v>390</v>
      </c>
      <c r="B343" s="35" t="str">
        <f>IFERROR(INDEX(Closures!$A$2:$A$138,MATCH(A343,Closures!$E$2:$E$138,0)),"")</f>
        <v/>
      </c>
      <c r="C343" s="10" t="s">
        <v>3</v>
      </c>
      <c r="D343" s="11">
        <v>33797</v>
      </c>
      <c r="E343" s="34">
        <v>34033.429100000001</v>
      </c>
      <c r="F343" s="34">
        <v>9996.1016999999993</v>
      </c>
      <c r="G343" s="34">
        <v>10992.513800000001</v>
      </c>
      <c r="H343" s="103">
        <v>16064.4764</v>
      </c>
      <c r="I343" s="105" cm="1">
        <f t="array" ref="I343">INDEX('Subway Rank'!$G$2:$G$425,_xlfn.XMATCH($A343,'Subway Rank'!$C$2:$C$425),0)</f>
        <v>18765</v>
      </c>
      <c r="J343" s="92">
        <f t="shared" si="12"/>
        <v>2700.5236000000004</v>
      </c>
      <c r="K343" s="67">
        <f t="shared" si="13"/>
        <v>0.16810529847085465</v>
      </c>
      <c r="L343" s="60" cm="1">
        <f t="array" ref="L343">INDEX('Subway Rank'!$L$2:$L$425,_xlfn.XMATCH($A343,'Subway Rank'!$C$2:$C$425),0)</f>
        <v>36</v>
      </c>
      <c r="M343" s="7"/>
      <c r="N343" s="7"/>
    </row>
    <row r="344" spans="1:14" x14ac:dyDescent="0.2">
      <c r="A344" s="59" t="s">
        <v>391</v>
      </c>
      <c r="B344" s="35" t="str">
        <f>IFERROR(INDEX(Closures!$A$2:$A$138,MATCH(A344,Closures!$E$2:$E$138,0)),"")</f>
        <v/>
      </c>
      <c r="C344" s="10" t="s">
        <v>3</v>
      </c>
      <c r="D344" s="11">
        <v>10822</v>
      </c>
      <c r="E344" s="34">
        <v>11230.173199999999</v>
      </c>
      <c r="F344" s="34">
        <v>3317.1649000000002</v>
      </c>
      <c r="G344" s="34">
        <v>4680.1343999999999</v>
      </c>
      <c r="H344" s="103">
        <v>7075.8936999999996</v>
      </c>
      <c r="I344" s="105" cm="1">
        <f t="array" ref="I344">INDEX('Subway Rank'!$G$2:$G$425,_xlfn.XMATCH($A344,'Subway Rank'!$C$2:$C$425),0)</f>
        <v>8253</v>
      </c>
      <c r="J344" s="92">
        <f t="shared" si="12"/>
        <v>1177.1063000000004</v>
      </c>
      <c r="K344" s="67">
        <f t="shared" si="13"/>
        <v>0.16635443520017837</v>
      </c>
      <c r="L344" s="60" cm="1">
        <f t="array" ref="L344">INDEX('Subway Rank'!$L$2:$L$425,_xlfn.XMATCH($A344,'Subway Rank'!$C$2:$C$425),0)</f>
        <v>133</v>
      </c>
      <c r="M344" s="7"/>
      <c r="N344" s="7"/>
    </row>
    <row r="345" spans="1:14" x14ac:dyDescent="0.2">
      <c r="A345" s="59" t="s">
        <v>392</v>
      </c>
      <c r="B345" s="35" t="str">
        <f>IFERROR(INDEX(Closures!$A$2:$A$138,MATCH(A345,Closures!$E$2:$E$138,0)),"")</f>
        <v/>
      </c>
      <c r="C345" s="10" t="s">
        <v>3</v>
      </c>
      <c r="D345" s="11">
        <v>13054</v>
      </c>
      <c r="E345" s="34">
        <v>14755.956700000001</v>
      </c>
      <c r="F345" s="34">
        <v>4494.8431</v>
      </c>
      <c r="G345" s="34">
        <v>5365.9012000000002</v>
      </c>
      <c r="H345" s="103">
        <v>8018.4528</v>
      </c>
      <c r="I345" s="105" cm="1">
        <f t="array" ref="I345">INDEX('Subway Rank'!$G$2:$G$425,_xlfn.XMATCH($A345,'Subway Rank'!$C$2:$C$425),0)</f>
        <v>9575</v>
      </c>
      <c r="J345" s="92">
        <f t="shared" si="12"/>
        <v>1556.5472</v>
      </c>
      <c r="K345" s="67">
        <f t="shared" si="13"/>
        <v>0.19412064132871118</v>
      </c>
      <c r="L345" s="60" cm="1">
        <f t="array" ref="L345">INDEX('Subway Rank'!$L$2:$L$425,_xlfn.XMATCH($A345,'Subway Rank'!$C$2:$C$425),0)</f>
        <v>105</v>
      </c>
      <c r="M345" s="7"/>
      <c r="N345" s="7"/>
    </row>
    <row r="346" spans="1:14" x14ac:dyDescent="0.2">
      <c r="A346" s="59" t="s">
        <v>549</v>
      </c>
      <c r="B346" s="35" t="str">
        <f>IFERROR(INDEX(Closures!$A$2:$A$138,MATCH(A346,Closures!$E$2:$E$138,0)),"")</f>
        <v/>
      </c>
      <c r="C346" s="10" t="s">
        <v>3</v>
      </c>
      <c r="D346" s="11">
        <v>259889</v>
      </c>
      <c r="E346" s="34">
        <v>263497.88579999999</v>
      </c>
      <c r="F346" s="34">
        <v>82378.517900000006</v>
      </c>
      <c r="G346" s="34">
        <v>90800.652199999997</v>
      </c>
      <c r="H346" s="103">
        <v>138823.9803</v>
      </c>
      <c r="I346" s="105" cm="1">
        <f t="array" ref="I346">INDEX('Subway Rank'!$G$2:$G$425,_xlfn.XMATCH($A346,'Subway Rank'!$C$2:$C$425),0)</f>
        <v>167487</v>
      </c>
      <c r="J346" s="92">
        <f t="shared" si="12"/>
        <v>28663.019700000004</v>
      </c>
      <c r="K346" s="67">
        <f t="shared" si="13"/>
        <v>0.20647023401907175</v>
      </c>
      <c r="L346" s="60" cm="1">
        <f t="array" ref="L346">INDEX('Subway Rank'!$L$2:$L$425,_xlfn.XMATCH($A346,'Subway Rank'!$C$2:$C$425),0)</f>
        <v>1</v>
      </c>
      <c r="M346" s="7"/>
      <c r="N346" s="7"/>
    </row>
    <row r="347" spans="1:14" x14ac:dyDescent="0.2">
      <c r="A347" s="59" t="s">
        <v>393</v>
      </c>
      <c r="B347" s="35" t="str">
        <f>IFERROR(INDEX(Closures!$A$2:$A$138,MATCH(A347,Closures!$E$2:$E$138,0)),"")</f>
        <v/>
      </c>
      <c r="C347" s="10" t="s">
        <v>3</v>
      </c>
      <c r="D347" s="11">
        <v>23968</v>
      </c>
      <c r="E347" s="34">
        <v>24617.5039</v>
      </c>
      <c r="F347" s="34">
        <v>6950.1255000000001</v>
      </c>
      <c r="G347" s="34">
        <v>6423.1265000000003</v>
      </c>
      <c r="H347" s="103">
        <v>10130.173199999999</v>
      </c>
      <c r="I347" s="105" cm="1">
        <f t="array" ref="I347">INDEX('Subway Rank'!$G$2:$G$425,_xlfn.XMATCH($A347,'Subway Rank'!$C$2:$C$425),0)</f>
        <v>12395</v>
      </c>
      <c r="J347" s="92">
        <f t="shared" si="12"/>
        <v>2264.8268000000007</v>
      </c>
      <c r="K347" s="67">
        <f t="shared" si="13"/>
        <v>0.22357236695617413</v>
      </c>
      <c r="L347" s="60" cm="1">
        <f t="array" ref="L347">INDEX('Subway Rank'!$L$2:$L$425,_xlfn.XMATCH($A347,'Subway Rank'!$C$2:$C$425),0)</f>
        <v>76</v>
      </c>
      <c r="M347" s="7"/>
      <c r="N347" s="7"/>
    </row>
    <row r="348" spans="1:14" x14ac:dyDescent="0.2">
      <c r="A348" s="59" t="s">
        <v>394</v>
      </c>
      <c r="B348" s="35" t="str">
        <f>IFERROR(INDEX(Closures!$A$2:$A$138,MATCH(A348,Closures!$E$2:$E$138,0)),"")</f>
        <v/>
      </c>
      <c r="C348" s="10" t="s">
        <v>3</v>
      </c>
      <c r="D348" s="11">
        <v>19745</v>
      </c>
      <c r="E348" s="34">
        <v>19994.330699999999</v>
      </c>
      <c r="F348" s="34">
        <v>5999.7763999999997</v>
      </c>
      <c r="G348" s="34">
        <v>6005.7075000000004</v>
      </c>
      <c r="H348" s="103">
        <v>9026.8464999999997</v>
      </c>
      <c r="I348" s="105" cm="1">
        <f t="array" ref="I348">INDEX('Subway Rank'!$G$2:$G$425,_xlfn.XMATCH($A348,'Subway Rank'!$C$2:$C$425),0)</f>
        <v>11163</v>
      </c>
      <c r="J348" s="92">
        <f t="shared" si="12"/>
        <v>2136.1535000000003</v>
      </c>
      <c r="K348" s="67">
        <f t="shared" si="13"/>
        <v>0.23664449151760811</v>
      </c>
      <c r="L348" s="60" cm="1">
        <f t="array" ref="L348">INDEX('Subway Rank'!$L$2:$L$425,_xlfn.XMATCH($A348,'Subway Rank'!$C$2:$C$425),0)</f>
        <v>84</v>
      </c>
      <c r="M348" s="7"/>
      <c r="N348" s="7"/>
    </row>
    <row r="349" spans="1:14" x14ac:dyDescent="0.2">
      <c r="A349" s="63" t="s">
        <v>395</v>
      </c>
      <c r="B349" s="35" t="str">
        <f>IFERROR(INDEX(Closures!$A$2:$A$138,MATCH(A349,Closures!$E$2:$E$138,0)),"")</f>
        <v/>
      </c>
      <c r="C349" s="41" t="s">
        <v>3</v>
      </c>
      <c r="D349" s="42">
        <v>40666</v>
      </c>
      <c r="E349" s="39">
        <v>41938.039400000001</v>
      </c>
      <c r="F349" s="39">
        <v>13277.9802</v>
      </c>
      <c r="G349" s="39">
        <v>16668.3004</v>
      </c>
      <c r="H349" s="107">
        <v>23733.145700000001</v>
      </c>
      <c r="I349" s="105" cm="1">
        <f t="array" ref="I349">INDEX('Subway Rank'!$G$2:$G$425,_xlfn.XMATCH($A349,'Subway Rank'!$C$2:$C$425),0)</f>
        <v>29048</v>
      </c>
      <c r="J349" s="92">
        <f t="shared" si="12"/>
        <v>5314.8542999999991</v>
      </c>
      <c r="K349" s="67">
        <f t="shared" si="13"/>
        <v>0.223942260633406</v>
      </c>
      <c r="L349" s="60" cm="1">
        <f t="array" ref="L349">INDEX('Subway Rank'!$L$2:$L$425,_xlfn.XMATCH($A349,'Subway Rank'!$C$2:$C$425),0)</f>
        <v>20</v>
      </c>
      <c r="M349" s="7"/>
      <c r="N349" s="7"/>
    </row>
    <row r="350" spans="1:14" x14ac:dyDescent="0.2">
      <c r="A350" s="61" t="s">
        <v>373</v>
      </c>
      <c r="B350" s="64">
        <f>IFERROR(INDEX(Closures!$A$2:$A$138,MATCH(A350,Closures!$E$2:$E$138,0)),"")</f>
        <v>35</v>
      </c>
      <c r="C350" s="12" t="s">
        <v>3</v>
      </c>
      <c r="D350" s="13">
        <v>3558</v>
      </c>
      <c r="E350" s="13">
        <v>13871.413399999999</v>
      </c>
      <c r="F350" s="13">
        <v>3686.8193999999999</v>
      </c>
      <c r="G350" s="13">
        <v>3773.1660000000002</v>
      </c>
      <c r="H350" s="104">
        <v>7486.2165000000005</v>
      </c>
      <c r="I350" s="108" cm="1">
        <f t="array" ref="I350">INDEX('Subway Rank'!$G$2:$G$425,_xlfn.XMATCH($A350,'Subway Rank'!$C$2:$C$425),0)</f>
        <v>10218</v>
      </c>
      <c r="J350" s="109">
        <f t="shared" si="12"/>
        <v>2731.7834999999995</v>
      </c>
      <c r="K350" s="68">
        <f>J350/H350</f>
        <v>0.36490842871028367</v>
      </c>
      <c r="L350" s="62" cm="1">
        <f t="array" ref="L350">INDEX('Subway Rank'!$L$2:$L$425,_xlfn.XMATCH($A350,'Subway Rank'!$C$2:$C$425),0)</f>
        <v>98</v>
      </c>
      <c r="M350" s="7"/>
      <c r="N350" s="7"/>
    </row>
    <row r="351" spans="1:14" s="3" customFormat="1" ht="12.75" x14ac:dyDescent="0.2">
      <c r="A351" s="71" t="s">
        <v>27</v>
      </c>
      <c r="B351" s="83"/>
      <c r="C351" s="73"/>
      <c r="D351" s="84"/>
      <c r="E351" s="84"/>
      <c r="F351" s="84"/>
      <c r="G351" s="84"/>
      <c r="H351" s="84"/>
      <c r="I351" s="84"/>
      <c r="J351" s="95"/>
      <c r="K351" s="84"/>
      <c r="L351" s="96"/>
    </row>
    <row r="352" spans="1:14" x14ac:dyDescent="0.2">
      <c r="A352" s="57" t="s">
        <v>396</v>
      </c>
      <c r="B352" s="51" t="str">
        <f>IFERROR(INDEX(Closures!$A$2:$A$138,MATCH(A352,Closures!$E$2:$E$138,0)),"")</f>
        <v/>
      </c>
      <c r="C352" s="8" t="s">
        <v>18</v>
      </c>
      <c r="D352" s="9">
        <v>19682</v>
      </c>
      <c r="E352" s="33">
        <v>19943.1299</v>
      </c>
      <c r="F352" s="33">
        <v>10299.1412</v>
      </c>
      <c r="G352" s="33">
        <v>12486.822099999999</v>
      </c>
      <c r="H352" s="102">
        <v>14752.889800000001</v>
      </c>
      <c r="I352" s="53" cm="1">
        <f t="array" ref="I352">INDEX('Subway Rank'!$G$2:$G$425,_xlfn.XMATCH($A352,'Subway Rank'!$C$2:$C$425),0)</f>
        <v>20679</v>
      </c>
      <c r="J352" s="91">
        <f>I352-H352</f>
        <v>5926.1101999999992</v>
      </c>
      <c r="K352" s="69">
        <f>J352/H352</f>
        <v>0.40169148419992934</v>
      </c>
      <c r="L352" s="58" cm="1">
        <f t="array" ref="L352">INDEX('Subway Rank'!$L$2:$L$425,_xlfn.XMATCH($A352,'Subway Rank'!$C$2:$C$425),0)</f>
        <v>28</v>
      </c>
      <c r="M352" s="7"/>
      <c r="N352" s="7"/>
    </row>
    <row r="353" spans="1:14" x14ac:dyDescent="0.2">
      <c r="A353" s="59" t="s">
        <v>397</v>
      </c>
      <c r="B353" s="35" t="str">
        <f>IFERROR(INDEX(Closures!$A$2:$A$138,MATCH(A353,Closures!$E$2:$E$138,0)),"")</f>
        <v/>
      </c>
      <c r="C353" s="10" t="s">
        <v>18</v>
      </c>
      <c r="D353" s="11">
        <v>1841</v>
      </c>
      <c r="E353" s="34">
        <v>1823.2362000000001</v>
      </c>
      <c r="F353" s="34">
        <v>817.02369999999996</v>
      </c>
      <c r="G353" s="34">
        <v>918.14620000000002</v>
      </c>
      <c r="H353" s="103">
        <v>1168.3307</v>
      </c>
      <c r="I353" s="105" cm="1">
        <f t="array" ref="I353">INDEX('Subway Rank'!$G$2:$G$425,_xlfn.XMATCH($A353,'Subway Rank'!$C$2:$C$425),0)</f>
        <v>1235</v>
      </c>
      <c r="J353" s="92">
        <f>I353-H353</f>
        <v>66.669300000000021</v>
      </c>
      <c r="K353" s="67">
        <f>J353/H353</f>
        <v>5.7063723481716282E-2</v>
      </c>
      <c r="L353" s="60" cm="1">
        <f t="array" ref="L353">INDEX('Subway Rank'!$L$2:$L$425,_xlfn.XMATCH($A353,'Subway Rank'!$C$2:$C$425),0)</f>
        <v>405</v>
      </c>
      <c r="M353" s="7"/>
      <c r="N353" s="7"/>
    </row>
    <row r="354" spans="1:14" x14ac:dyDescent="0.2">
      <c r="A354" s="59" t="s">
        <v>398</v>
      </c>
      <c r="B354" s="35">
        <f>IFERROR(INDEX(Closures!$A$2:$A$138,MATCH(A354,Closures!$E$2:$E$138,0)),"")</f>
        <v>36</v>
      </c>
      <c r="C354" s="10" t="s">
        <v>18</v>
      </c>
      <c r="D354" s="11">
        <v>1587</v>
      </c>
      <c r="E354" s="34">
        <v>2727.3661000000002</v>
      </c>
      <c r="F354" s="34">
        <v>1178.0942</v>
      </c>
      <c r="G354" s="34">
        <v>1459.17</v>
      </c>
      <c r="H354" s="103">
        <v>1673.7283</v>
      </c>
      <c r="I354" s="105" cm="1">
        <f t="array" ref="I354">INDEX('Subway Rank'!$G$2:$G$425,_xlfn.XMATCH($A354,'Subway Rank'!$C$2:$C$425),0)</f>
        <v>2091</v>
      </c>
      <c r="J354" s="92">
        <f t="shared" ref="J354:J417" si="14">I354-H354</f>
        <v>417.27170000000001</v>
      </c>
      <c r="K354" s="67">
        <f t="shared" ref="K354:K417" si="15">J354/H354</f>
        <v>0.24930671244550265</v>
      </c>
      <c r="L354" s="60" cm="1">
        <f t="array" ref="L354">INDEX('Subway Rank'!$L$2:$L$425,_xlfn.XMATCH($A354,'Subway Rank'!$C$2:$C$425),0)</f>
        <v>356</v>
      </c>
      <c r="M354" s="7"/>
      <c r="N354" s="7"/>
    </row>
    <row r="355" spans="1:14" x14ac:dyDescent="0.2">
      <c r="A355" s="59" t="s">
        <v>399</v>
      </c>
      <c r="B355" s="35">
        <f>IFERROR(INDEX(Closures!$A$2:$A$138,MATCH(A355,Closures!$E$2:$E$138,0)),"")</f>
        <v>37</v>
      </c>
      <c r="C355" s="10" t="s">
        <v>18</v>
      </c>
      <c r="D355" s="11">
        <v>11091</v>
      </c>
      <c r="E355" s="34">
        <v>11279.515799999999</v>
      </c>
      <c r="F355" s="34">
        <v>5856.9022000000004</v>
      </c>
      <c r="G355" s="34">
        <v>7332.8854000000001</v>
      </c>
      <c r="H355" s="103">
        <v>8536.9290999999994</v>
      </c>
      <c r="I355" s="105" cm="1">
        <f t="array" ref="I355">INDEX('Subway Rank'!$G$2:$G$425,_xlfn.XMATCH($A355,'Subway Rank'!$C$2:$C$425),0)</f>
        <v>6349</v>
      </c>
      <c r="J355" s="92">
        <f t="shared" si="14"/>
        <v>-2187.9290999999994</v>
      </c>
      <c r="K355" s="67">
        <f t="shared" si="15"/>
        <v>-0.25628994622902507</v>
      </c>
      <c r="L355" s="60" cm="1">
        <f t="array" ref="L355">INDEX('Subway Rank'!$L$2:$L$425,_xlfn.XMATCH($A355,'Subway Rank'!$C$2:$C$425),0)</f>
        <v>164</v>
      </c>
      <c r="M355" s="7"/>
      <c r="N355" s="7"/>
    </row>
    <row r="356" spans="1:14" x14ac:dyDescent="0.2">
      <c r="A356" s="59" t="s">
        <v>400</v>
      </c>
      <c r="B356" s="35" t="str">
        <f>IFERROR(INDEX(Closures!$A$2:$A$138,MATCH(A356,Closures!$E$2:$E$138,0)),"")</f>
        <v/>
      </c>
      <c r="C356" s="10" t="s">
        <v>18</v>
      </c>
      <c r="D356" s="11">
        <v>2596</v>
      </c>
      <c r="E356" s="34">
        <v>2619.5787</v>
      </c>
      <c r="F356" s="34">
        <v>1151.6822999999999</v>
      </c>
      <c r="G356" s="34">
        <v>1237.4111</v>
      </c>
      <c r="H356" s="103">
        <v>1527.374</v>
      </c>
      <c r="I356" s="105" cm="1">
        <f t="array" ref="I356">INDEX('Subway Rank'!$G$2:$G$425,_xlfn.XMATCH($A356,'Subway Rank'!$C$2:$C$425),0)</f>
        <v>1589</v>
      </c>
      <c r="J356" s="92">
        <f t="shared" si="14"/>
        <v>61.625999999999976</v>
      </c>
      <c r="K356" s="67">
        <f t="shared" si="15"/>
        <v>4.0347681707296294E-2</v>
      </c>
      <c r="L356" s="60" cm="1">
        <f t="array" ref="L356">INDEX('Subway Rank'!$L$2:$L$425,_xlfn.XMATCH($A356,'Subway Rank'!$C$2:$C$425),0)</f>
        <v>389</v>
      </c>
      <c r="M356" s="7"/>
      <c r="N356" s="7"/>
    </row>
    <row r="357" spans="1:14" x14ac:dyDescent="0.2">
      <c r="A357" s="59" t="s">
        <v>401</v>
      </c>
      <c r="B357" s="35">
        <f>IFERROR(INDEX(Closures!$A$2:$A$138,MATCH(A357,Closures!$E$2:$E$138,0)),"")</f>
        <v>38</v>
      </c>
      <c r="C357" s="10" t="s">
        <v>18</v>
      </c>
      <c r="D357" s="11">
        <v>2819</v>
      </c>
      <c r="E357" s="34">
        <v>1168.5433</v>
      </c>
      <c r="F357" s="34">
        <v>967.62739999999997</v>
      </c>
      <c r="G357" s="34">
        <v>1248.9367999999999</v>
      </c>
      <c r="H357" s="103">
        <v>1398.8307</v>
      </c>
      <c r="I357" s="105" cm="1">
        <f t="array" ref="I357">INDEX('Subway Rank'!$G$2:$G$425,_xlfn.XMATCH($A357,'Subway Rank'!$C$2:$C$425),0)</f>
        <v>1603</v>
      </c>
      <c r="J357" s="92">
        <f t="shared" si="14"/>
        <v>204.16930000000002</v>
      </c>
      <c r="K357" s="67">
        <f t="shared" si="15"/>
        <v>0.14595711975723727</v>
      </c>
      <c r="L357" s="60" cm="1">
        <f t="array" ref="L357">INDEX('Subway Rank'!$L$2:$L$425,_xlfn.XMATCH($A357,'Subway Rank'!$C$2:$C$425),0)</f>
        <v>388</v>
      </c>
      <c r="M357" s="7"/>
      <c r="N357" s="7"/>
    </row>
    <row r="358" spans="1:14" x14ac:dyDescent="0.2">
      <c r="A358" s="59" t="s">
        <v>402</v>
      </c>
      <c r="B358" s="35">
        <f>IFERROR(INDEX(Closures!$A$2:$A$138,MATCH(A358,Closures!$E$2:$E$138,0)),"")</f>
        <v>39</v>
      </c>
      <c r="C358" s="10" t="s">
        <v>18</v>
      </c>
      <c r="D358" s="11">
        <v>1354</v>
      </c>
      <c r="E358" s="34">
        <v>2341.2125999999998</v>
      </c>
      <c r="F358" s="34">
        <v>1005.0155</v>
      </c>
      <c r="G358" s="34">
        <v>1260.3557000000001</v>
      </c>
      <c r="H358" s="103">
        <v>1478.8661</v>
      </c>
      <c r="I358" s="105" cm="1">
        <f t="array" ref="I358">INDEX('Subway Rank'!$G$2:$G$425,_xlfn.XMATCH($A358,'Subway Rank'!$C$2:$C$425),0)</f>
        <v>1658</v>
      </c>
      <c r="J358" s="92">
        <f t="shared" si="14"/>
        <v>179.13390000000004</v>
      </c>
      <c r="K358" s="67">
        <f t="shared" si="15"/>
        <v>0.12112922190859608</v>
      </c>
      <c r="L358" s="60" cm="1">
        <f t="array" ref="L358">INDEX('Subway Rank'!$L$2:$L$425,_xlfn.XMATCH($A358,'Subway Rank'!$C$2:$C$425),0)</f>
        <v>384</v>
      </c>
      <c r="M358" s="7"/>
      <c r="N358" s="7"/>
    </row>
    <row r="359" spans="1:14" x14ac:dyDescent="0.2">
      <c r="A359" s="59" t="s">
        <v>403</v>
      </c>
      <c r="B359" s="35" t="str">
        <f>IFERROR(INDEX(Closures!$A$2:$A$138,MATCH(A359,Closures!$E$2:$E$138,0)),"")</f>
        <v/>
      </c>
      <c r="C359" s="10" t="s">
        <v>18</v>
      </c>
      <c r="D359" s="11">
        <v>8109</v>
      </c>
      <c r="E359" s="34">
        <v>8004.4408999999996</v>
      </c>
      <c r="F359" s="34">
        <v>3395.933</v>
      </c>
      <c r="G359" s="34">
        <v>3945.0711000000001</v>
      </c>
      <c r="H359" s="103">
        <v>4937.4488000000001</v>
      </c>
      <c r="I359" s="105" cm="1">
        <f t="array" ref="I359">INDEX('Subway Rank'!$G$2:$G$425,_xlfn.XMATCH($A359,'Subway Rank'!$C$2:$C$425),0)</f>
        <v>5298</v>
      </c>
      <c r="J359" s="92">
        <f t="shared" si="14"/>
        <v>360.55119999999988</v>
      </c>
      <c r="K359" s="67">
        <f t="shared" si="15"/>
        <v>7.3023785077021938E-2</v>
      </c>
      <c r="L359" s="60" cm="1">
        <f t="array" ref="L359">INDEX('Subway Rank'!$L$2:$L$425,_xlfn.XMATCH($A359,'Subway Rank'!$C$2:$C$425),0)</f>
        <v>190</v>
      </c>
      <c r="M359" s="7"/>
      <c r="N359" s="7"/>
    </row>
    <row r="360" spans="1:14" x14ac:dyDescent="0.2">
      <c r="A360" s="59" t="s">
        <v>404</v>
      </c>
      <c r="B360" s="35" t="str">
        <f>IFERROR(INDEX(Closures!$A$2:$A$138,MATCH(A360,Closures!$E$2:$E$138,0)),"")</f>
        <v/>
      </c>
      <c r="C360" s="10" t="s">
        <v>18</v>
      </c>
      <c r="D360" s="11">
        <v>1757</v>
      </c>
      <c r="E360" s="34">
        <v>1674.9724000000001</v>
      </c>
      <c r="F360" s="34">
        <v>710.90200000000004</v>
      </c>
      <c r="G360" s="34">
        <v>939.89329999999995</v>
      </c>
      <c r="H360" s="103">
        <v>1178.1496</v>
      </c>
      <c r="I360" s="105" cm="1">
        <f t="array" ref="I360">INDEX('Subway Rank'!$G$2:$G$425,_xlfn.XMATCH($A360,'Subway Rank'!$C$2:$C$425),0)</f>
        <v>1350</v>
      </c>
      <c r="J360" s="92">
        <f t="shared" si="14"/>
        <v>171.85040000000004</v>
      </c>
      <c r="K360" s="67">
        <f t="shared" si="15"/>
        <v>0.1458646677807301</v>
      </c>
      <c r="L360" s="60" cm="1">
        <f t="array" ref="L360">INDEX('Subway Rank'!$L$2:$L$425,_xlfn.XMATCH($A360,'Subway Rank'!$C$2:$C$425),0)</f>
        <v>403</v>
      </c>
      <c r="M360" s="7"/>
      <c r="N360" s="7"/>
    </row>
    <row r="361" spans="1:14" x14ac:dyDescent="0.2">
      <c r="A361" s="59" t="s">
        <v>405</v>
      </c>
      <c r="B361" s="35">
        <f>IFERROR(INDEX(Closures!$A$2:$A$138,MATCH(A361,Closures!$E$2:$E$138,0)),"")</f>
        <v>40</v>
      </c>
      <c r="C361" s="10" t="s">
        <v>18</v>
      </c>
      <c r="D361" s="11">
        <v>10840</v>
      </c>
      <c r="E361" s="34">
        <v>11183.6535</v>
      </c>
      <c r="F361" s="34">
        <v>4371.8703999999998</v>
      </c>
      <c r="G361" s="34">
        <v>4835.4862000000003</v>
      </c>
      <c r="H361" s="103">
        <v>6947.3149999999996</v>
      </c>
      <c r="I361" s="105" cm="1">
        <f t="array" ref="I361">INDEX('Subway Rank'!$G$2:$G$425,_xlfn.XMATCH($A361,'Subway Rank'!$C$2:$C$425),0)</f>
        <v>5012</v>
      </c>
      <c r="J361" s="92">
        <f t="shared" si="14"/>
        <v>-1935.3149999999996</v>
      </c>
      <c r="K361" s="67">
        <f t="shared" si="15"/>
        <v>-0.27857021021790429</v>
      </c>
      <c r="L361" s="60" cm="1">
        <f t="array" ref="L361">INDEX('Subway Rank'!$L$2:$L$425,_xlfn.XMATCH($A361,'Subway Rank'!$C$2:$C$425),0)</f>
        <v>200</v>
      </c>
      <c r="M361" s="7"/>
      <c r="N361" s="7"/>
    </row>
    <row r="362" spans="1:14" x14ac:dyDescent="0.2">
      <c r="A362" s="59" t="s">
        <v>406</v>
      </c>
      <c r="B362" s="35">
        <f>IFERROR(INDEX(Closures!$A$2:$A$138,MATCH(A362,Closures!$E$2:$E$138,0)),"")</f>
        <v>41</v>
      </c>
      <c r="C362" s="10" t="s">
        <v>18</v>
      </c>
      <c r="D362" s="11">
        <v>8286</v>
      </c>
      <c r="E362" s="34">
        <v>17906.0157</v>
      </c>
      <c r="F362" s="34">
        <v>5579.0626000000002</v>
      </c>
      <c r="G362" s="34">
        <v>6407.7786999999998</v>
      </c>
      <c r="H362" s="103">
        <v>8399.3543000000009</v>
      </c>
      <c r="I362" s="105" cm="1">
        <f t="array" ref="I362">INDEX('Subway Rank'!$G$2:$G$425,_xlfn.XMATCH($A362,'Subway Rank'!$C$2:$C$425),0)</f>
        <v>9607</v>
      </c>
      <c r="J362" s="92">
        <f t="shared" si="14"/>
        <v>1207.6456999999991</v>
      </c>
      <c r="K362" s="67">
        <f t="shared" si="15"/>
        <v>0.14377839734656733</v>
      </c>
      <c r="L362" s="60" cm="1">
        <f t="array" ref="L362">INDEX('Subway Rank'!$L$2:$L$425,_xlfn.XMATCH($A362,'Subway Rank'!$C$2:$C$425),0)</f>
        <v>103</v>
      </c>
      <c r="M362" s="7"/>
      <c r="N362" s="7"/>
    </row>
    <row r="363" spans="1:14" x14ac:dyDescent="0.2">
      <c r="A363" s="59" t="s">
        <v>407</v>
      </c>
      <c r="B363" s="35" t="str">
        <f>IFERROR(INDEX(Closures!$A$2:$A$138,MATCH(A363,Closures!$E$2:$E$138,0)),"")</f>
        <v/>
      </c>
      <c r="C363" s="10" t="s">
        <v>18</v>
      </c>
      <c r="D363" s="11">
        <v>11029</v>
      </c>
      <c r="E363" s="34">
        <v>10573.724399999999</v>
      </c>
      <c r="F363" s="34">
        <v>3433.3449999999998</v>
      </c>
      <c r="G363" s="34">
        <v>3683.5138000000002</v>
      </c>
      <c r="H363" s="103">
        <v>5678.2717000000002</v>
      </c>
      <c r="I363" s="105" cm="1">
        <f t="array" ref="I363">INDEX('Subway Rank'!$G$2:$G$425,_xlfn.XMATCH($A363,'Subway Rank'!$C$2:$C$425),0)</f>
        <v>6194</v>
      </c>
      <c r="J363" s="92">
        <f t="shared" si="14"/>
        <v>515.72829999999976</v>
      </c>
      <c r="K363" s="67">
        <f t="shared" si="15"/>
        <v>9.0824871941228125E-2</v>
      </c>
      <c r="L363" s="60" cm="1">
        <f t="array" ref="L363">INDEX('Subway Rank'!$L$2:$L$425,_xlfn.XMATCH($A363,'Subway Rank'!$C$2:$C$425),0)</f>
        <v>167</v>
      </c>
      <c r="M363" s="7"/>
      <c r="N363" s="7"/>
    </row>
    <row r="364" spans="1:14" x14ac:dyDescent="0.2">
      <c r="A364" s="59" t="s">
        <v>408</v>
      </c>
      <c r="B364" s="35">
        <f>IFERROR(INDEX(Closures!$A$2:$A$138,MATCH(A364,Closures!$E$2:$E$138,0)),"")</f>
        <v>42</v>
      </c>
      <c r="C364" s="10" t="s">
        <v>18</v>
      </c>
      <c r="D364" s="11">
        <v>5073</v>
      </c>
      <c r="E364" s="34">
        <v>6602.2874000000002</v>
      </c>
      <c r="F364" s="34">
        <v>2672.4274999999998</v>
      </c>
      <c r="G364" s="34">
        <v>3089.5374999999999</v>
      </c>
      <c r="H364" s="103">
        <v>4116.5078999999996</v>
      </c>
      <c r="I364" s="105" cm="1">
        <f t="array" ref="I364">INDEX('Subway Rank'!$G$2:$G$425,_xlfn.XMATCH($A364,'Subway Rank'!$C$2:$C$425),0)</f>
        <v>4677</v>
      </c>
      <c r="J364" s="92">
        <f t="shared" si="14"/>
        <v>560.49210000000039</v>
      </c>
      <c r="K364" s="67">
        <f t="shared" si="15"/>
        <v>0.13615717827238968</v>
      </c>
      <c r="L364" s="60" cm="1">
        <f t="array" ref="L364">INDEX('Subway Rank'!$L$2:$L$425,_xlfn.XMATCH($A364,'Subway Rank'!$C$2:$C$425),0)</f>
        <v>214</v>
      </c>
      <c r="M364" s="7"/>
      <c r="N364" s="7"/>
    </row>
    <row r="365" spans="1:14" x14ac:dyDescent="0.2">
      <c r="A365" s="59" t="s">
        <v>409</v>
      </c>
      <c r="B365" s="35" t="str">
        <f>IFERROR(INDEX(Closures!$A$2:$A$138,MATCH(A365,Closures!$E$2:$E$138,0)),"")</f>
        <v/>
      </c>
      <c r="C365" s="10" t="s">
        <v>18</v>
      </c>
      <c r="D365" s="11">
        <v>5177</v>
      </c>
      <c r="E365" s="34">
        <v>4725.2205000000004</v>
      </c>
      <c r="F365" s="34">
        <v>1618.8313000000001</v>
      </c>
      <c r="G365" s="34">
        <v>1796.4505999999999</v>
      </c>
      <c r="H365" s="103">
        <v>2461.5866000000001</v>
      </c>
      <c r="I365" s="105" cm="1">
        <f t="array" ref="I365">INDEX('Subway Rank'!$G$2:$G$425,_xlfn.XMATCH($A365,'Subway Rank'!$C$2:$C$425),0)</f>
        <v>2611</v>
      </c>
      <c r="J365" s="92">
        <f t="shared" si="14"/>
        <v>149.41339999999991</v>
      </c>
      <c r="K365" s="67">
        <f t="shared" si="15"/>
        <v>6.069800672460595E-2</v>
      </c>
      <c r="L365" s="60" cm="1">
        <f t="array" ref="L365">INDEX('Subway Rank'!$L$2:$L$425,_xlfn.XMATCH($A365,'Subway Rank'!$C$2:$C$425),0)</f>
        <v>331</v>
      </c>
      <c r="M365" s="7"/>
      <c r="N365" s="7"/>
    </row>
    <row r="366" spans="1:14" x14ac:dyDescent="0.2">
      <c r="A366" s="59" t="s">
        <v>555</v>
      </c>
      <c r="B366" s="35" t="str">
        <f>IFERROR(INDEX(Closures!$A$2:$A$138,MATCH(A366,Closures!$E$2:$E$138,0)),"")</f>
        <v/>
      </c>
      <c r="C366" s="10" t="s">
        <v>18</v>
      </c>
      <c r="D366" s="11">
        <v>2356</v>
      </c>
      <c r="E366" s="34">
        <v>2555.2835</v>
      </c>
      <c r="F366" s="34">
        <v>1230.396</v>
      </c>
      <c r="G366" s="34">
        <v>1352.5968</v>
      </c>
      <c r="H366" s="103">
        <v>1970.5236</v>
      </c>
      <c r="I366" s="105" cm="1">
        <f t="array" ref="I366">INDEX('Subway Rank'!$G$2:$G$425,_xlfn.XMATCH($A366,'Subway Rank'!$C$2:$C$425),0)</f>
        <v>2563</v>
      </c>
      <c r="J366" s="92">
        <f t="shared" si="14"/>
        <v>592.47640000000001</v>
      </c>
      <c r="K366" s="67">
        <f t="shared" si="15"/>
        <v>0.30066952763214816</v>
      </c>
      <c r="L366" s="60" cm="1">
        <f t="array" ref="L366">INDEX('Subway Rank'!$L$2:$L$425,_xlfn.XMATCH($A366,'Subway Rank'!$C$2:$C$425),0)</f>
        <v>335</v>
      </c>
      <c r="M366" s="7"/>
      <c r="N366" s="7"/>
    </row>
    <row r="367" spans="1:14" x14ac:dyDescent="0.2">
      <c r="A367" s="59" t="s">
        <v>410</v>
      </c>
      <c r="B367" s="35" t="str">
        <f>IFERROR(INDEX(Closures!$A$2:$A$138,MATCH(A367,Closures!$E$2:$E$138,0)),"")</f>
        <v/>
      </c>
      <c r="C367" s="10" t="s">
        <v>18</v>
      </c>
      <c r="D367" s="11">
        <v>9954</v>
      </c>
      <c r="E367" s="34">
        <v>10028.441000000001</v>
      </c>
      <c r="F367" s="34">
        <v>3959.8472000000002</v>
      </c>
      <c r="G367" s="34">
        <v>4868.2529999999997</v>
      </c>
      <c r="H367" s="103">
        <v>6399.9961000000003</v>
      </c>
      <c r="I367" s="105" cm="1">
        <f t="array" ref="I367">INDEX('Subway Rank'!$G$2:$G$425,_xlfn.XMATCH($A367,'Subway Rank'!$C$2:$C$425),0)</f>
        <v>7058</v>
      </c>
      <c r="J367" s="92">
        <f t="shared" si="14"/>
        <v>658.0038999999997</v>
      </c>
      <c r="K367" s="67">
        <f t="shared" si="15"/>
        <v>0.10281317202677666</v>
      </c>
      <c r="L367" s="60" cm="1">
        <f t="array" ref="L367">INDEX('Subway Rank'!$L$2:$L$425,_xlfn.XMATCH($A367,'Subway Rank'!$C$2:$C$425),0)</f>
        <v>147</v>
      </c>
      <c r="M367" s="7"/>
      <c r="N367" s="7"/>
    </row>
    <row r="368" spans="1:14" x14ac:dyDescent="0.2">
      <c r="A368" s="59" t="s">
        <v>411</v>
      </c>
      <c r="B368" s="35" t="str">
        <f>IFERROR(INDEX(Closures!$A$2:$A$138,MATCH(A368,Closures!$E$2:$E$138,0)),"")</f>
        <v/>
      </c>
      <c r="C368" s="10" t="s">
        <v>18</v>
      </c>
      <c r="D368" s="11">
        <v>8752</v>
      </c>
      <c r="E368" s="34">
        <v>8555.7047000000002</v>
      </c>
      <c r="F368" s="34">
        <v>3376.1374000000001</v>
      </c>
      <c r="G368" s="34">
        <v>4043.502</v>
      </c>
      <c r="H368" s="103">
        <v>5136.4763999999996</v>
      </c>
      <c r="I368" s="105" cm="1">
        <f t="array" ref="I368">INDEX('Subway Rank'!$G$2:$G$425,_xlfn.XMATCH($A368,'Subway Rank'!$C$2:$C$425),0)</f>
        <v>5332</v>
      </c>
      <c r="J368" s="92">
        <f t="shared" si="14"/>
        <v>195.52360000000044</v>
      </c>
      <c r="K368" s="67">
        <f t="shared" si="15"/>
        <v>3.8065705899086866E-2</v>
      </c>
      <c r="L368" s="60" cm="1">
        <f t="array" ref="L368">INDEX('Subway Rank'!$L$2:$L$425,_xlfn.XMATCH($A368,'Subway Rank'!$C$2:$C$425),0)</f>
        <v>189</v>
      </c>
      <c r="M368" s="7"/>
      <c r="N368" s="7"/>
    </row>
    <row r="369" spans="1:14" x14ac:dyDescent="0.2">
      <c r="A369" s="59" t="s">
        <v>412</v>
      </c>
      <c r="B369" s="35" t="str">
        <f>IFERROR(INDEX(Closures!$A$2:$A$138,MATCH(A369,Closures!$E$2:$E$138,0)),"")</f>
        <v/>
      </c>
      <c r="C369" s="10" t="s">
        <v>18</v>
      </c>
      <c r="D369" s="11">
        <v>12828</v>
      </c>
      <c r="E369" s="34">
        <v>12701.6142</v>
      </c>
      <c r="F369" s="34">
        <v>5520.8823000000002</v>
      </c>
      <c r="G369" s="34">
        <v>6724.4228999999996</v>
      </c>
      <c r="H369" s="103">
        <v>8386.1142</v>
      </c>
      <c r="I369" s="105" cm="1">
        <f t="array" ref="I369">INDEX('Subway Rank'!$G$2:$G$425,_xlfn.XMATCH($A369,'Subway Rank'!$C$2:$C$425),0)</f>
        <v>9157</v>
      </c>
      <c r="J369" s="92">
        <f t="shared" si="14"/>
        <v>770.88580000000002</v>
      </c>
      <c r="K369" s="67">
        <f t="shared" si="15"/>
        <v>9.1924076111436687E-2</v>
      </c>
      <c r="L369" s="60" cm="1">
        <f t="array" ref="L369">INDEX('Subway Rank'!$L$2:$L$425,_xlfn.XMATCH($A369,'Subway Rank'!$C$2:$C$425),0)</f>
        <v>109</v>
      </c>
      <c r="M369" s="7"/>
      <c r="N369" s="7"/>
    </row>
    <row r="370" spans="1:14" x14ac:dyDescent="0.2">
      <c r="A370" s="59" t="s">
        <v>413</v>
      </c>
      <c r="B370" s="35" t="str">
        <f>IFERROR(INDEX(Closures!$A$2:$A$138,MATCH(A370,Closures!$E$2:$E$138,0)),"")</f>
        <v/>
      </c>
      <c r="C370" s="10" t="s">
        <v>18</v>
      </c>
      <c r="D370" s="11">
        <v>6001</v>
      </c>
      <c r="E370" s="34">
        <v>6078.7717000000002</v>
      </c>
      <c r="F370" s="34">
        <v>2660.5686000000001</v>
      </c>
      <c r="G370" s="34">
        <v>3305.2647999999999</v>
      </c>
      <c r="H370" s="103">
        <v>4124.5433000000003</v>
      </c>
      <c r="I370" s="105" cm="1">
        <f t="array" ref="I370">INDEX('Subway Rank'!$G$2:$G$425,_xlfn.XMATCH($A370,'Subway Rank'!$C$2:$C$425),0)</f>
        <v>4449</v>
      </c>
      <c r="J370" s="92">
        <f t="shared" si="14"/>
        <v>324.45669999999973</v>
      </c>
      <c r="K370" s="67">
        <f t="shared" si="15"/>
        <v>7.8664879090977108E-2</v>
      </c>
      <c r="L370" s="60" cm="1">
        <f t="array" ref="L370">INDEX('Subway Rank'!$L$2:$L$425,_xlfn.XMATCH($A370,'Subway Rank'!$C$2:$C$425),0)</f>
        <v>225</v>
      </c>
      <c r="M370" s="7"/>
      <c r="N370" s="7"/>
    </row>
    <row r="371" spans="1:14" x14ac:dyDescent="0.2">
      <c r="A371" s="59" t="s">
        <v>414</v>
      </c>
      <c r="B371" s="35" t="str">
        <f>IFERROR(INDEX(Closures!$A$2:$A$138,MATCH(A371,Closures!$E$2:$E$138,0)),"")</f>
        <v/>
      </c>
      <c r="C371" s="10" t="s">
        <v>18</v>
      </c>
      <c r="D371" s="11">
        <v>15574</v>
      </c>
      <c r="E371" s="34">
        <v>15566.752</v>
      </c>
      <c r="F371" s="34">
        <v>6329.8001000000004</v>
      </c>
      <c r="G371" s="34">
        <v>7435.6837999999998</v>
      </c>
      <c r="H371" s="103">
        <v>9101.6180999999997</v>
      </c>
      <c r="I371" s="105" cm="1">
        <f t="array" ref="I371">INDEX('Subway Rank'!$G$2:$G$425,_xlfn.XMATCH($A371,'Subway Rank'!$C$2:$C$425),0)</f>
        <v>9889</v>
      </c>
      <c r="J371" s="92">
        <f t="shared" si="14"/>
        <v>787.38190000000031</v>
      </c>
      <c r="K371" s="67">
        <f t="shared" si="15"/>
        <v>8.6510100879754595E-2</v>
      </c>
      <c r="L371" s="60" cm="1">
        <f t="array" ref="L371">INDEX('Subway Rank'!$L$2:$L$425,_xlfn.XMATCH($A371,'Subway Rank'!$C$2:$C$425),0)</f>
        <v>101</v>
      </c>
      <c r="M371" s="7"/>
      <c r="N371" s="7"/>
    </row>
    <row r="372" spans="1:14" x14ac:dyDescent="0.2">
      <c r="A372" s="59" t="s">
        <v>415</v>
      </c>
      <c r="B372" s="35" t="str">
        <f>IFERROR(INDEX(Closures!$A$2:$A$138,MATCH(A372,Closures!$E$2:$E$138,0)),"")</f>
        <v/>
      </c>
      <c r="C372" s="10" t="s">
        <v>18</v>
      </c>
      <c r="D372" s="11">
        <v>3601</v>
      </c>
      <c r="E372" s="34">
        <v>3554.0511999999999</v>
      </c>
      <c r="F372" s="34">
        <v>1480.4273000000001</v>
      </c>
      <c r="G372" s="34">
        <v>1840.4783</v>
      </c>
      <c r="H372" s="103">
        <v>2209.0709000000002</v>
      </c>
      <c r="I372" s="105" cm="1">
        <f t="array" ref="I372">INDEX('Subway Rank'!$G$2:$G$425,_xlfn.XMATCH($A372,'Subway Rank'!$C$2:$C$425),0)</f>
        <v>2348</v>
      </c>
      <c r="J372" s="92">
        <f t="shared" si="14"/>
        <v>138.92909999999983</v>
      </c>
      <c r="K372" s="67">
        <f t="shared" si="15"/>
        <v>6.2890285685262448E-2</v>
      </c>
      <c r="L372" s="60" cm="1">
        <f t="array" ref="L372">INDEX('Subway Rank'!$L$2:$L$425,_xlfn.XMATCH($A372,'Subway Rank'!$C$2:$C$425),0)</f>
        <v>348</v>
      </c>
      <c r="M372" s="7"/>
      <c r="N372" s="7"/>
    </row>
    <row r="373" spans="1:14" x14ac:dyDescent="0.2">
      <c r="A373" s="59" t="s">
        <v>416</v>
      </c>
      <c r="B373" s="35" t="str">
        <f>IFERROR(INDEX(Closures!$A$2:$A$138,MATCH(A373,Closures!$E$2:$E$138,0)),"")</f>
        <v/>
      </c>
      <c r="C373" s="10" t="s">
        <v>18</v>
      </c>
      <c r="D373" s="11">
        <v>8774</v>
      </c>
      <c r="E373" s="34">
        <v>8880.6849999999995</v>
      </c>
      <c r="F373" s="34">
        <v>3379.7609000000002</v>
      </c>
      <c r="G373" s="34">
        <v>3860.5967999999998</v>
      </c>
      <c r="H373" s="103">
        <v>4996.4566999999997</v>
      </c>
      <c r="I373" s="105" cm="1">
        <f t="array" ref="I373">INDEX('Subway Rank'!$G$2:$G$425,_xlfn.XMATCH($A373,'Subway Rank'!$C$2:$C$425),0)</f>
        <v>5540</v>
      </c>
      <c r="J373" s="92">
        <f t="shared" si="14"/>
        <v>543.54330000000027</v>
      </c>
      <c r="K373" s="67">
        <f t="shared" si="15"/>
        <v>0.10878575211109111</v>
      </c>
      <c r="L373" s="60" cm="1">
        <f t="array" ref="L373">INDEX('Subway Rank'!$L$2:$L$425,_xlfn.XMATCH($A373,'Subway Rank'!$C$2:$C$425),0)</f>
        <v>181</v>
      </c>
      <c r="M373" s="7"/>
      <c r="N373" s="7"/>
    </row>
    <row r="374" spans="1:14" x14ac:dyDescent="0.2">
      <c r="A374" s="59" t="s">
        <v>417</v>
      </c>
      <c r="B374" s="35" t="str">
        <f>IFERROR(INDEX(Closures!$A$2:$A$138,MATCH(A374,Closures!$E$2:$E$138,0)),"")</f>
        <v/>
      </c>
      <c r="C374" s="10" t="s">
        <v>18</v>
      </c>
      <c r="D374" s="11">
        <v>4679</v>
      </c>
      <c r="E374" s="34">
        <v>4818.4803000000002</v>
      </c>
      <c r="F374" s="34">
        <v>2266.7017999999998</v>
      </c>
      <c r="G374" s="34">
        <v>3009.2846</v>
      </c>
      <c r="H374" s="103">
        <v>3903.7597999999998</v>
      </c>
      <c r="I374" s="105" cm="1">
        <f t="array" ref="I374">INDEX('Subway Rank'!$G$2:$G$425,_xlfn.XMATCH($A374,'Subway Rank'!$C$2:$C$425),0)</f>
        <v>4325</v>
      </c>
      <c r="J374" s="92">
        <f t="shared" si="14"/>
        <v>421.24020000000019</v>
      </c>
      <c r="K374" s="67">
        <f t="shared" si="15"/>
        <v>0.10790628050424624</v>
      </c>
      <c r="L374" s="60" cm="1">
        <f t="array" ref="L374">INDEX('Subway Rank'!$L$2:$L$425,_xlfn.XMATCH($A374,'Subway Rank'!$C$2:$C$425),0)</f>
        <v>229</v>
      </c>
      <c r="M374" s="7"/>
      <c r="N374" s="7"/>
    </row>
    <row r="375" spans="1:14" x14ac:dyDescent="0.2">
      <c r="A375" s="59" t="s">
        <v>418</v>
      </c>
      <c r="B375" s="35" t="str">
        <f>IFERROR(INDEX(Closures!$A$2:$A$138,MATCH(A375,Closures!$E$2:$E$138,0)),"")</f>
        <v/>
      </c>
      <c r="C375" s="10" t="s">
        <v>18</v>
      </c>
      <c r="D375" s="11">
        <v>51766</v>
      </c>
      <c r="E375" s="34">
        <v>52159.338600000003</v>
      </c>
      <c r="F375" s="34">
        <v>22913.219499999999</v>
      </c>
      <c r="G375" s="34">
        <v>28560.047399999999</v>
      </c>
      <c r="H375" s="103">
        <v>36233.188999999998</v>
      </c>
      <c r="I375" s="105" cm="1">
        <f t="array" ref="I375">INDEX('Subway Rank'!$G$2:$G$425,_xlfn.XMATCH($A375,'Subway Rank'!$C$2:$C$425),0)</f>
        <v>43672</v>
      </c>
      <c r="J375" s="92">
        <f t="shared" si="14"/>
        <v>7438.8110000000015</v>
      </c>
      <c r="K375" s="67">
        <f t="shared" si="15"/>
        <v>0.20530378929660323</v>
      </c>
      <c r="L375" s="60" cm="1">
        <f t="array" ref="L375">INDEX('Subway Rank'!$L$2:$L$425,_xlfn.XMATCH($A375,'Subway Rank'!$C$2:$C$425),0)</f>
        <v>9</v>
      </c>
      <c r="M375" s="7"/>
      <c r="N375" s="7"/>
    </row>
    <row r="376" spans="1:14" x14ac:dyDescent="0.2">
      <c r="A376" s="59" t="s">
        <v>419</v>
      </c>
      <c r="B376" s="35" t="str">
        <f>IFERROR(INDEX(Closures!$A$2:$A$138,MATCH(A376,Closures!$E$2:$E$138,0)),"")</f>
        <v/>
      </c>
      <c r="C376" s="10" t="s">
        <v>18</v>
      </c>
      <c r="D376" s="11">
        <v>3455</v>
      </c>
      <c r="E376" s="34">
        <v>3548.9213</v>
      </c>
      <c r="F376" s="34">
        <v>1307.5569</v>
      </c>
      <c r="G376" s="34">
        <v>1484.1541999999999</v>
      </c>
      <c r="H376" s="103">
        <v>1978.1220000000001</v>
      </c>
      <c r="I376" s="105" cm="1">
        <f t="array" ref="I376">INDEX('Subway Rank'!$G$2:$G$425,_xlfn.XMATCH($A376,'Subway Rank'!$C$2:$C$425),0)</f>
        <v>2221</v>
      </c>
      <c r="J376" s="92">
        <f t="shared" si="14"/>
        <v>242.87799999999993</v>
      </c>
      <c r="K376" s="67">
        <f t="shared" si="15"/>
        <v>0.12278211354001417</v>
      </c>
      <c r="L376" s="60" cm="1">
        <f t="array" ref="L376">INDEX('Subway Rank'!$L$2:$L$425,_xlfn.XMATCH($A376,'Subway Rank'!$C$2:$C$425),0)</f>
        <v>352</v>
      </c>
      <c r="M376" s="7"/>
      <c r="N376" s="7"/>
    </row>
    <row r="377" spans="1:14" x14ac:dyDescent="0.2">
      <c r="A377" s="59" t="s">
        <v>420</v>
      </c>
      <c r="B377" s="35">
        <f>IFERROR(INDEX(Closures!$A$2:$A$138,MATCH(A377,Closures!$E$2:$E$138,0)),"")</f>
        <v>44</v>
      </c>
      <c r="C377" s="10" t="s">
        <v>18</v>
      </c>
      <c r="D377" s="11">
        <v>3464</v>
      </c>
      <c r="E377" s="34">
        <v>3572.7676999999999</v>
      </c>
      <c r="F377" s="34">
        <v>1661.2706000000001</v>
      </c>
      <c r="G377" s="34">
        <v>2052.0751</v>
      </c>
      <c r="H377" s="103">
        <v>2198.9960999999998</v>
      </c>
      <c r="I377" s="105" cm="1">
        <f t="array" ref="I377">INDEX('Subway Rank'!$G$2:$G$425,_xlfn.XMATCH($A377,'Subway Rank'!$C$2:$C$425),0)</f>
        <v>1407</v>
      </c>
      <c r="J377" s="92">
        <f t="shared" si="14"/>
        <v>-791.99609999999984</v>
      </c>
      <c r="K377" s="67">
        <f t="shared" si="15"/>
        <v>-0.36016257600456858</v>
      </c>
      <c r="L377" s="60" cm="1">
        <f t="array" ref="L377">INDEX('Subway Rank'!$L$2:$L$425,_xlfn.XMATCH($A377,'Subway Rank'!$C$2:$C$425),0)</f>
        <v>399</v>
      </c>
      <c r="M377" s="7"/>
      <c r="N377" s="7"/>
    </row>
    <row r="378" spans="1:14" x14ac:dyDescent="0.2">
      <c r="A378" s="59" t="s">
        <v>421</v>
      </c>
      <c r="B378" s="35" t="str">
        <f>IFERROR(INDEX(Closures!$A$2:$A$138,MATCH(A378,Closures!$E$2:$E$138,0)),"")</f>
        <v/>
      </c>
      <c r="C378" s="10" t="s">
        <v>18</v>
      </c>
      <c r="D378" s="11">
        <v>4316</v>
      </c>
      <c r="E378" s="34">
        <v>4273.7244000000001</v>
      </c>
      <c r="F378" s="34">
        <v>1801.0433</v>
      </c>
      <c r="G378" s="34">
        <v>2119.8735000000001</v>
      </c>
      <c r="H378" s="103">
        <v>2783.3897999999999</v>
      </c>
      <c r="I378" s="105" cm="1">
        <f t="array" ref="I378">INDEX('Subway Rank'!$G$2:$G$425,_xlfn.XMATCH($A378,'Subway Rank'!$C$2:$C$425),0)</f>
        <v>2961</v>
      </c>
      <c r="J378" s="92">
        <f t="shared" si="14"/>
        <v>177.61020000000008</v>
      </c>
      <c r="K378" s="67">
        <f t="shared" si="15"/>
        <v>6.3810753348309351E-2</v>
      </c>
      <c r="L378" s="60" cm="1">
        <f t="array" ref="L378">INDEX('Subway Rank'!$L$2:$L$425,_xlfn.XMATCH($A378,'Subway Rank'!$C$2:$C$425),0)</f>
        <v>310</v>
      </c>
      <c r="M378" s="7"/>
      <c r="N378" s="7"/>
    </row>
    <row r="379" spans="1:14" x14ac:dyDescent="0.2">
      <c r="A379" s="59" t="s">
        <v>422</v>
      </c>
      <c r="B379" s="35">
        <f>IFERROR(INDEX(Closures!$A$2:$A$138,MATCH(A379,Closures!$E$2:$E$138,0)),"")</f>
        <v>45</v>
      </c>
      <c r="C379" s="10" t="s">
        <v>18</v>
      </c>
      <c r="D379" s="11">
        <v>14626</v>
      </c>
      <c r="E379" s="34">
        <v>15056.0591</v>
      </c>
      <c r="F379" s="34">
        <v>7027.8823000000002</v>
      </c>
      <c r="G379" s="34">
        <v>9668.9881000000005</v>
      </c>
      <c r="H379" s="103">
        <v>11497.279500000001</v>
      </c>
      <c r="I379" s="105" cm="1">
        <f t="array" ref="I379">INDEX('Subway Rank'!$G$2:$G$425,_xlfn.XMATCH($A379,'Subway Rank'!$C$2:$C$425),0)</f>
        <v>8343</v>
      </c>
      <c r="J379" s="92">
        <f t="shared" si="14"/>
        <v>-3154.2795000000006</v>
      </c>
      <c r="K379" s="67">
        <f t="shared" si="15"/>
        <v>-0.27435007559831875</v>
      </c>
      <c r="L379" s="60" cm="1">
        <f t="array" ref="L379">INDEX('Subway Rank'!$L$2:$L$425,_xlfn.XMATCH($A379,'Subway Rank'!$C$2:$C$425),0)</f>
        <v>130</v>
      </c>
      <c r="M379" s="7"/>
      <c r="N379" s="7"/>
    </row>
    <row r="380" spans="1:14" x14ac:dyDescent="0.2">
      <c r="A380" s="59" t="s">
        <v>423</v>
      </c>
      <c r="B380" s="35" t="str">
        <f>IFERROR(INDEX(Closures!$A$2:$A$138,MATCH(A380,Closures!$E$2:$E$138,0)),"")</f>
        <v/>
      </c>
      <c r="C380" s="10" t="s">
        <v>18</v>
      </c>
      <c r="D380" s="11">
        <v>3699</v>
      </c>
      <c r="E380" s="34">
        <v>3669.2283000000002</v>
      </c>
      <c r="F380" s="34">
        <v>1747.0547999999999</v>
      </c>
      <c r="G380" s="34">
        <v>2089.6008000000002</v>
      </c>
      <c r="H380" s="103">
        <v>2325.7125999999998</v>
      </c>
      <c r="I380" s="105" cm="1">
        <f t="array" ref="I380">INDEX('Subway Rank'!$G$2:$G$425,_xlfn.XMATCH($A380,'Subway Rank'!$C$2:$C$425),0)</f>
        <v>2914</v>
      </c>
      <c r="J380" s="92">
        <f t="shared" si="14"/>
        <v>588.28740000000016</v>
      </c>
      <c r="K380" s="67">
        <f t="shared" si="15"/>
        <v>0.25294931110576613</v>
      </c>
      <c r="L380" s="60" cm="1">
        <f t="array" ref="L380">INDEX('Subway Rank'!$L$2:$L$425,_xlfn.XMATCH($A380,'Subway Rank'!$C$2:$C$425),0)</f>
        <v>311</v>
      </c>
      <c r="M380" s="7"/>
      <c r="N380" s="7"/>
    </row>
    <row r="381" spans="1:14" x14ac:dyDescent="0.2">
      <c r="A381" s="59" t="s">
        <v>424</v>
      </c>
      <c r="B381" s="35" t="str">
        <f>IFERROR(INDEX(Closures!$A$2:$A$138,MATCH(A381,Closures!$E$2:$E$138,0)),"")</f>
        <v/>
      </c>
      <c r="C381" s="10" t="s">
        <v>18</v>
      </c>
      <c r="D381" s="11">
        <v>2835</v>
      </c>
      <c r="E381" s="34">
        <v>2860.2991999999999</v>
      </c>
      <c r="F381" s="34">
        <v>1274.4826</v>
      </c>
      <c r="G381" s="34">
        <v>1407.8853999999999</v>
      </c>
      <c r="H381" s="103">
        <v>1763.6534999999999</v>
      </c>
      <c r="I381" s="105" cm="1">
        <f t="array" ref="I381">INDEX('Subway Rank'!$G$2:$G$425,_xlfn.XMATCH($A381,'Subway Rank'!$C$2:$C$425),0)</f>
        <v>1935</v>
      </c>
      <c r="J381" s="92">
        <f t="shared" si="14"/>
        <v>171.34650000000011</v>
      </c>
      <c r="K381" s="67">
        <f t="shared" si="15"/>
        <v>9.7154287959624788E-2</v>
      </c>
      <c r="L381" s="60" cm="1">
        <f t="array" ref="L381">INDEX('Subway Rank'!$L$2:$L$425,_xlfn.XMATCH($A381,'Subway Rank'!$C$2:$C$425),0)</f>
        <v>361</v>
      </c>
      <c r="M381" s="7"/>
      <c r="N381" s="7"/>
    </row>
    <row r="382" spans="1:14" x14ac:dyDescent="0.2">
      <c r="A382" s="59" t="s">
        <v>425</v>
      </c>
      <c r="B382" s="35" t="str">
        <f>IFERROR(INDEX(Closures!$A$2:$A$138,MATCH(A382,Closures!$E$2:$E$138,0)),"")</f>
        <v/>
      </c>
      <c r="C382" s="10" t="s">
        <v>18</v>
      </c>
      <c r="D382" s="11">
        <v>16253</v>
      </c>
      <c r="E382" s="34">
        <v>16364.621999999999</v>
      </c>
      <c r="F382" s="34">
        <v>8216.8274000000001</v>
      </c>
      <c r="G382" s="34">
        <v>10098.9051</v>
      </c>
      <c r="H382" s="103">
        <v>11649.311</v>
      </c>
      <c r="I382" s="105" cm="1">
        <f t="array" ref="I382">INDEX('Subway Rank'!$G$2:$G$425,_xlfn.XMATCH($A382,'Subway Rank'!$C$2:$C$425),0)</f>
        <v>13918</v>
      </c>
      <c r="J382" s="92">
        <f t="shared" si="14"/>
        <v>2268.6890000000003</v>
      </c>
      <c r="K382" s="67">
        <f t="shared" si="15"/>
        <v>0.19474877097881585</v>
      </c>
      <c r="L382" s="60" cm="1">
        <f t="array" ref="L382">INDEX('Subway Rank'!$L$2:$L$425,_xlfn.XMATCH($A382,'Subway Rank'!$C$2:$C$425),0)</f>
        <v>64</v>
      </c>
      <c r="M382" s="7"/>
      <c r="N382" s="7"/>
    </row>
    <row r="383" spans="1:14" x14ac:dyDescent="0.2">
      <c r="A383" s="59" t="s">
        <v>426</v>
      </c>
      <c r="B383" s="35" t="str">
        <f>IFERROR(INDEX(Closures!$A$2:$A$138,MATCH(A383,Closures!$E$2:$E$138,0)),"")</f>
        <v/>
      </c>
      <c r="C383" s="10" t="s">
        <v>18</v>
      </c>
      <c r="D383" s="11">
        <v>1901</v>
      </c>
      <c r="E383" s="34">
        <v>1594.3386</v>
      </c>
      <c r="F383" s="34">
        <v>448.12139999999999</v>
      </c>
      <c r="G383" s="34">
        <v>628.96439999999996</v>
      </c>
      <c r="H383" s="103">
        <v>550.75980000000004</v>
      </c>
      <c r="I383" s="105" cm="1">
        <f t="array" ref="I383">INDEX('Subway Rank'!$G$2:$G$425,_xlfn.XMATCH($A383,'Subway Rank'!$C$2:$C$425),0)</f>
        <v>557</v>
      </c>
      <c r="J383" s="92">
        <f t="shared" si="14"/>
        <v>6.2401999999999589</v>
      </c>
      <c r="K383" s="67">
        <f t="shared" si="15"/>
        <v>1.1330166072396638E-2</v>
      </c>
      <c r="L383" s="60" cm="1">
        <f t="array" ref="L383">INDEX('Subway Rank'!$L$2:$L$425,_xlfn.XMATCH($A383,'Subway Rank'!$C$2:$C$425),0)</f>
        <v>417</v>
      </c>
      <c r="M383" s="7"/>
      <c r="N383" s="7"/>
    </row>
    <row r="384" spans="1:14" x14ac:dyDescent="0.2">
      <c r="A384" s="59" t="s">
        <v>427</v>
      </c>
      <c r="B384" s="35" t="str">
        <f>IFERROR(INDEX(Closures!$A$2:$A$138,MATCH(A384,Closures!$E$2:$E$138,0)),"")</f>
        <v/>
      </c>
      <c r="C384" s="10" t="s">
        <v>18</v>
      </c>
      <c r="D384" s="11">
        <v>921</v>
      </c>
      <c r="E384" s="34">
        <v>892.59839999999997</v>
      </c>
      <c r="F384" s="34">
        <v>359.32940000000002</v>
      </c>
      <c r="G384" s="34">
        <v>418.9486</v>
      </c>
      <c r="H384" s="103">
        <v>488.04719999999998</v>
      </c>
      <c r="I384" s="105" cm="1">
        <f t="array" ref="I384">INDEX('Subway Rank'!$G$2:$G$425,_xlfn.XMATCH($A384,'Subway Rank'!$C$2:$C$425),0)</f>
        <v>558</v>
      </c>
      <c r="J384" s="92">
        <f t="shared" si="14"/>
        <v>69.952800000000025</v>
      </c>
      <c r="K384" s="67">
        <f t="shared" si="15"/>
        <v>0.14333203837661609</v>
      </c>
      <c r="L384" s="60" cm="1">
        <f t="array" ref="L384">INDEX('Subway Rank'!$L$2:$L$425,_xlfn.XMATCH($A384,'Subway Rank'!$C$2:$C$425),0)</f>
        <v>416</v>
      </c>
      <c r="M384" s="7"/>
      <c r="N384" s="7"/>
    </row>
    <row r="385" spans="1:14" x14ac:dyDescent="0.2">
      <c r="A385" s="59" t="s">
        <v>428</v>
      </c>
      <c r="B385" s="35">
        <f>IFERROR(INDEX(Closures!$A$2:$A$138,MATCH(A385,Closures!$E$2:$E$138,0)),"")</f>
        <v>46</v>
      </c>
      <c r="C385" s="10" t="s">
        <v>18</v>
      </c>
      <c r="D385" s="11">
        <v>14425</v>
      </c>
      <c r="E385" s="34">
        <v>2410.0158000000001</v>
      </c>
      <c r="F385" s="34">
        <v>3324.4546999999998</v>
      </c>
      <c r="G385" s="34">
        <v>4875.83</v>
      </c>
      <c r="H385" s="103">
        <v>6806.7952999999998</v>
      </c>
      <c r="I385" s="105" cm="1">
        <f t="array" ref="I385">INDEX('Subway Rank'!$G$2:$G$425,_xlfn.XMATCH($A385,'Subway Rank'!$C$2:$C$425),0)</f>
        <v>7526</v>
      </c>
      <c r="J385" s="92">
        <f t="shared" si="14"/>
        <v>719.20470000000023</v>
      </c>
      <c r="K385" s="67">
        <f t="shared" si="15"/>
        <v>0.1056598102781202</v>
      </c>
      <c r="L385" s="60" cm="1">
        <f t="array" ref="L385">INDEX('Subway Rank'!$L$2:$L$425,_xlfn.XMATCH($A385,'Subway Rank'!$C$2:$C$425),0)</f>
        <v>142</v>
      </c>
      <c r="M385" s="7"/>
      <c r="N385" s="7"/>
    </row>
    <row r="386" spans="1:14" x14ac:dyDescent="0.2">
      <c r="A386" s="59" t="s">
        <v>429</v>
      </c>
      <c r="B386" s="35" t="str">
        <f>IFERROR(INDEX(Closures!$A$2:$A$138,MATCH(A386,Closures!$E$2:$E$138,0)),"")</f>
        <v/>
      </c>
      <c r="C386" s="10" t="s">
        <v>18</v>
      </c>
      <c r="D386" s="11">
        <v>15663</v>
      </c>
      <c r="E386" s="34">
        <v>17912.098399999999</v>
      </c>
      <c r="F386" s="34">
        <v>6362.6471000000001</v>
      </c>
      <c r="G386" s="34">
        <v>7165.2924999999996</v>
      </c>
      <c r="H386" s="103">
        <v>9543.8109999999997</v>
      </c>
      <c r="I386" s="105" cm="1">
        <f t="array" ref="I386">INDEX('Subway Rank'!$G$2:$G$425,_xlfn.XMATCH($A386,'Subway Rank'!$C$2:$C$425),0)</f>
        <v>10425</v>
      </c>
      <c r="J386" s="92">
        <f t="shared" si="14"/>
        <v>881.18900000000031</v>
      </c>
      <c r="K386" s="67">
        <f t="shared" si="15"/>
        <v>9.2330935723685253E-2</v>
      </c>
      <c r="L386" s="60" cm="1">
        <f t="array" ref="L386">INDEX('Subway Rank'!$L$2:$L$425,_xlfn.XMATCH($A386,'Subway Rank'!$C$2:$C$425),0)</f>
        <v>97</v>
      </c>
      <c r="M386" s="7"/>
      <c r="N386" s="7"/>
    </row>
    <row r="387" spans="1:14" x14ac:dyDescent="0.2">
      <c r="A387" s="59" t="s">
        <v>430</v>
      </c>
      <c r="B387" s="35" t="str">
        <f>IFERROR(INDEX(Closures!$A$2:$A$138,MATCH(A387,Closures!$E$2:$E$138,0)),"")</f>
        <v/>
      </c>
      <c r="C387" s="10" t="s">
        <v>18</v>
      </c>
      <c r="D387" s="11">
        <v>261</v>
      </c>
      <c r="E387" s="34">
        <v>243.36619999999999</v>
      </c>
      <c r="F387" s="34">
        <v>102.7569</v>
      </c>
      <c r="G387" s="34">
        <v>113.8656</v>
      </c>
      <c r="H387" s="103">
        <v>154.50389999999999</v>
      </c>
      <c r="I387" s="105" cm="1">
        <f t="array" ref="I387">INDEX('Subway Rank'!$G$2:$G$425,_xlfn.XMATCH($A387,'Subway Rank'!$C$2:$C$425),0)</f>
        <v>172</v>
      </c>
      <c r="J387" s="92">
        <f t="shared" si="14"/>
        <v>17.496100000000013</v>
      </c>
      <c r="K387" s="67">
        <f t="shared" si="15"/>
        <v>0.11324050719755303</v>
      </c>
      <c r="L387" s="60" cm="1">
        <f t="array" ref="L387">INDEX('Subway Rank'!$L$2:$L$425,_xlfn.XMATCH($A387,'Subway Rank'!$C$2:$C$425),0)</f>
        <v>423</v>
      </c>
      <c r="M387" s="7"/>
      <c r="N387" s="7"/>
    </row>
    <row r="388" spans="1:14" x14ac:dyDescent="0.2">
      <c r="A388" s="59" t="s">
        <v>431</v>
      </c>
      <c r="B388" s="35" t="str">
        <f>IFERROR(INDEX(Closures!$A$2:$A$138,MATCH(A388,Closures!$E$2:$E$138,0)),"")</f>
        <v/>
      </c>
      <c r="C388" s="10" t="s">
        <v>18</v>
      </c>
      <c r="D388" s="11">
        <v>1792</v>
      </c>
      <c r="E388" s="34">
        <v>1720.2008000000001</v>
      </c>
      <c r="F388" s="34">
        <v>832.10590000000002</v>
      </c>
      <c r="G388" s="34">
        <v>864.6087</v>
      </c>
      <c r="H388" s="103">
        <v>1061.7244000000001</v>
      </c>
      <c r="I388" s="105" cm="1">
        <f t="array" ref="I388">INDEX('Subway Rank'!$G$2:$G$425,_xlfn.XMATCH($A388,'Subway Rank'!$C$2:$C$425),0)</f>
        <v>1071</v>
      </c>
      <c r="J388" s="92">
        <f t="shared" si="14"/>
        <v>9.2755999999999403</v>
      </c>
      <c r="K388" s="67">
        <f t="shared" si="15"/>
        <v>8.7363538033033237E-3</v>
      </c>
      <c r="L388" s="60" cm="1">
        <f t="array" ref="L388">INDEX('Subway Rank'!$L$2:$L$425,_xlfn.XMATCH($A388,'Subway Rank'!$C$2:$C$425),0)</f>
        <v>411</v>
      </c>
      <c r="M388" s="7"/>
      <c r="N388" s="7"/>
    </row>
    <row r="389" spans="1:14" x14ac:dyDescent="0.2">
      <c r="A389" s="59" t="s">
        <v>432</v>
      </c>
      <c r="B389" s="35" t="str">
        <f>IFERROR(INDEX(Closures!$A$2:$A$138,MATCH(A389,Closures!$E$2:$E$138,0)),"")</f>
        <v/>
      </c>
      <c r="C389" s="10" t="s">
        <v>18</v>
      </c>
      <c r="D389" s="11">
        <v>887</v>
      </c>
      <c r="E389" s="34">
        <v>950.59050000000002</v>
      </c>
      <c r="F389" s="34">
        <v>471.97629999999998</v>
      </c>
      <c r="G389" s="34">
        <v>493.8458</v>
      </c>
      <c r="H389" s="103">
        <v>581.13390000000004</v>
      </c>
      <c r="I389" s="105" cm="1">
        <f t="array" ref="I389">INDEX('Subway Rank'!$G$2:$G$425,_xlfn.XMATCH($A389,'Subway Rank'!$C$2:$C$425),0)</f>
        <v>563</v>
      </c>
      <c r="J389" s="92">
        <f t="shared" si="14"/>
        <v>-18.13390000000004</v>
      </c>
      <c r="K389" s="67">
        <f t="shared" si="15"/>
        <v>-3.1204340342217238E-2</v>
      </c>
      <c r="L389" s="60" cm="1">
        <f t="array" ref="L389">INDEX('Subway Rank'!$L$2:$L$425,_xlfn.XMATCH($A389,'Subway Rank'!$C$2:$C$425),0)</f>
        <v>415</v>
      </c>
      <c r="M389" s="7"/>
      <c r="N389" s="7"/>
    </row>
    <row r="390" spans="1:14" x14ac:dyDescent="0.2">
      <c r="A390" s="59" t="s">
        <v>433</v>
      </c>
      <c r="B390" s="35" t="str">
        <f>IFERROR(INDEX(Closures!$A$2:$A$138,MATCH(A390,Closures!$E$2:$E$138,0)),"")</f>
        <v/>
      </c>
      <c r="C390" s="10" t="s">
        <v>18</v>
      </c>
      <c r="D390" s="11">
        <v>693</v>
      </c>
      <c r="E390" s="34">
        <v>699.23620000000005</v>
      </c>
      <c r="F390" s="34">
        <v>347.27839999999998</v>
      </c>
      <c r="G390" s="34">
        <v>354.01979999999998</v>
      </c>
      <c r="H390" s="103">
        <v>422.90159999999997</v>
      </c>
      <c r="I390" s="105" cm="1">
        <f t="array" ref="I390">INDEX('Subway Rank'!$G$2:$G$425,_xlfn.XMATCH($A390,'Subway Rank'!$C$2:$C$425),0)</f>
        <v>462</v>
      </c>
      <c r="J390" s="92">
        <f t="shared" si="14"/>
        <v>39.098400000000026</v>
      </c>
      <c r="K390" s="67">
        <f t="shared" si="15"/>
        <v>9.2452712404020296E-2</v>
      </c>
      <c r="L390" s="60" cm="1">
        <f t="array" ref="L390">INDEX('Subway Rank'!$L$2:$L$425,_xlfn.XMATCH($A390,'Subway Rank'!$C$2:$C$425),0)</f>
        <v>419</v>
      </c>
      <c r="M390" s="7"/>
      <c r="N390" s="7"/>
    </row>
    <row r="391" spans="1:14" x14ac:dyDescent="0.2">
      <c r="A391" s="59" t="s">
        <v>434</v>
      </c>
      <c r="B391" s="35" t="str">
        <f>IFERROR(INDEX(Closures!$A$2:$A$138,MATCH(A391,Closures!$E$2:$E$138,0)),"")</f>
        <v/>
      </c>
      <c r="C391" s="10" t="s">
        <v>18</v>
      </c>
      <c r="D391" s="11">
        <v>2013</v>
      </c>
      <c r="E391" s="34">
        <v>2008.1298999999999</v>
      </c>
      <c r="F391" s="34">
        <v>979.55280000000005</v>
      </c>
      <c r="G391" s="34">
        <v>978.4348</v>
      </c>
      <c r="H391" s="103">
        <v>1149.7913000000001</v>
      </c>
      <c r="I391" s="105" cm="1">
        <f t="array" ref="I391">INDEX('Subway Rank'!$G$2:$G$425,_xlfn.XMATCH($A391,'Subway Rank'!$C$2:$C$425),0)</f>
        <v>1170</v>
      </c>
      <c r="J391" s="92">
        <f t="shared" si="14"/>
        <v>20.208699999999908</v>
      </c>
      <c r="K391" s="67">
        <f t="shared" si="15"/>
        <v>1.7575972265575418E-2</v>
      </c>
      <c r="L391" s="60" cm="1">
        <f t="array" ref="L391">INDEX('Subway Rank'!$L$2:$L$425,_xlfn.XMATCH($A391,'Subway Rank'!$C$2:$C$425),0)</f>
        <v>408</v>
      </c>
      <c r="M391" s="7"/>
      <c r="N391" s="7"/>
    </row>
    <row r="392" spans="1:14" x14ac:dyDescent="0.2">
      <c r="A392" s="59" t="s">
        <v>56</v>
      </c>
      <c r="B392" s="35" t="str">
        <f>IFERROR(INDEX(Closures!$A$2:$A$138,MATCH(A392,Closures!$E$2:$E$138,0)),"")</f>
        <v/>
      </c>
      <c r="C392" s="10" t="s">
        <v>18</v>
      </c>
      <c r="D392" s="11">
        <v>2103</v>
      </c>
      <c r="E392" s="34">
        <v>2252.0906</v>
      </c>
      <c r="F392" s="34">
        <v>1115.9413</v>
      </c>
      <c r="G392" s="34">
        <v>1159.2372</v>
      </c>
      <c r="H392" s="103">
        <v>1373.3897999999999</v>
      </c>
      <c r="I392" s="105" cm="1">
        <f t="array" ref="I392">INDEX('Subway Rank'!$G$2:$G$425,_xlfn.XMATCH($A392,'Subway Rank'!$C$2:$C$425),0)</f>
        <v>1486</v>
      </c>
      <c r="J392" s="92">
        <f t="shared" si="14"/>
        <v>112.61020000000008</v>
      </c>
      <c r="K392" s="67">
        <f t="shared" si="15"/>
        <v>8.1994347125630376E-2</v>
      </c>
      <c r="L392" s="60" cm="1">
        <f t="array" ref="L392">INDEX('Subway Rank'!$L$2:$L$425,_xlfn.XMATCH($A392,'Subway Rank'!$C$2:$C$425),0)</f>
        <v>395</v>
      </c>
      <c r="M392" s="7"/>
      <c r="N392" s="7"/>
    </row>
    <row r="393" spans="1:14" x14ac:dyDescent="0.2">
      <c r="A393" s="59" t="s">
        <v>435</v>
      </c>
      <c r="B393" s="35" t="str">
        <f>IFERROR(INDEX(Closures!$A$2:$A$138,MATCH(A393,Closures!$E$2:$E$138,0)),"")</f>
        <v/>
      </c>
      <c r="C393" s="10" t="s">
        <v>18</v>
      </c>
      <c r="D393" s="11">
        <v>1097</v>
      </c>
      <c r="E393" s="34">
        <v>945.51179999999999</v>
      </c>
      <c r="F393" s="34">
        <v>357.55680000000001</v>
      </c>
      <c r="G393" s="34">
        <v>417.64819999999997</v>
      </c>
      <c r="H393" s="103">
        <v>449.21260000000001</v>
      </c>
      <c r="I393" s="105" cm="1">
        <f t="array" ref="I393">INDEX('Subway Rank'!$G$2:$G$425,_xlfn.XMATCH($A393,'Subway Rank'!$C$2:$C$425),0)</f>
        <v>472</v>
      </c>
      <c r="J393" s="92">
        <f t="shared" si="14"/>
        <v>22.787399999999991</v>
      </c>
      <c r="K393" s="67">
        <f t="shared" si="15"/>
        <v>5.0727428393593572E-2</v>
      </c>
      <c r="L393" s="60" cm="1">
        <f t="array" ref="L393">INDEX('Subway Rank'!$L$2:$L$425,_xlfn.XMATCH($A393,'Subway Rank'!$C$2:$C$425),0)</f>
        <v>418</v>
      </c>
      <c r="M393" s="7"/>
      <c r="N393" s="7"/>
    </row>
    <row r="394" spans="1:14" x14ac:dyDescent="0.2">
      <c r="A394" s="59" t="s">
        <v>436</v>
      </c>
      <c r="B394" s="35" t="str">
        <f>IFERROR(INDEX(Closures!$A$2:$A$138,MATCH(A394,Closures!$E$2:$E$138,0)),"")</f>
        <v/>
      </c>
      <c r="C394" s="10" t="s">
        <v>18</v>
      </c>
      <c r="D394" s="11">
        <v>481</v>
      </c>
      <c r="E394" s="34">
        <v>477.74799999999999</v>
      </c>
      <c r="F394" s="34">
        <v>189.3098</v>
      </c>
      <c r="G394" s="34">
        <v>217.5257</v>
      </c>
      <c r="H394" s="103">
        <v>282.02359999999999</v>
      </c>
      <c r="I394" s="105" cm="1">
        <f t="array" ref="I394">INDEX('Subway Rank'!$G$2:$G$425,_xlfn.XMATCH($A394,'Subway Rank'!$C$2:$C$425),0)</f>
        <v>293</v>
      </c>
      <c r="J394" s="92">
        <f t="shared" si="14"/>
        <v>10.976400000000012</v>
      </c>
      <c r="K394" s="67">
        <f t="shared" si="15"/>
        <v>3.8920147108256233E-2</v>
      </c>
      <c r="L394" s="60" cm="1">
        <f t="array" ref="L394">INDEX('Subway Rank'!$L$2:$L$425,_xlfn.XMATCH($A394,'Subway Rank'!$C$2:$C$425),0)</f>
        <v>421</v>
      </c>
      <c r="M394" s="7"/>
      <c r="N394" s="7"/>
    </row>
    <row r="395" spans="1:14" x14ac:dyDescent="0.2">
      <c r="A395" s="59" t="s">
        <v>437</v>
      </c>
      <c r="B395" s="35" t="str">
        <f>IFERROR(INDEX(Closures!$A$2:$A$138,MATCH(A395,Closures!$E$2:$E$138,0)),"")</f>
        <v/>
      </c>
      <c r="C395" s="10" t="s">
        <v>18</v>
      </c>
      <c r="D395" s="11">
        <v>4913</v>
      </c>
      <c r="E395" s="34">
        <v>4969.9803000000002</v>
      </c>
      <c r="F395" s="34">
        <v>2054.1882000000001</v>
      </c>
      <c r="G395" s="34">
        <v>2400.6482000000001</v>
      </c>
      <c r="H395" s="103">
        <v>3167.7874000000002</v>
      </c>
      <c r="I395" s="105" cm="1">
        <f t="array" ref="I395">INDEX('Subway Rank'!$G$2:$G$425,_xlfn.XMATCH($A395,'Subway Rank'!$C$2:$C$425),0)</f>
        <v>3443</v>
      </c>
      <c r="J395" s="92">
        <f t="shared" si="14"/>
        <v>275.21259999999984</v>
      </c>
      <c r="K395" s="67">
        <f t="shared" si="15"/>
        <v>8.6878494434317097E-2</v>
      </c>
      <c r="L395" s="60" cm="1">
        <f t="array" ref="L395">INDEX('Subway Rank'!$L$2:$L$425,_xlfn.XMATCH($A395,'Subway Rank'!$C$2:$C$425),0)</f>
        <v>282</v>
      </c>
      <c r="M395" s="7"/>
      <c r="N395" s="7"/>
    </row>
    <row r="396" spans="1:14" x14ac:dyDescent="0.2">
      <c r="A396" s="59" t="s">
        <v>438</v>
      </c>
      <c r="B396" s="35" t="str">
        <f>IFERROR(INDEX(Closures!$A$2:$A$138,MATCH(A396,Closures!$E$2:$E$138,0)),"")</f>
        <v/>
      </c>
      <c r="C396" s="10" t="s">
        <v>18</v>
      </c>
      <c r="D396" s="11">
        <v>285</v>
      </c>
      <c r="E396" s="34">
        <v>313.16930000000002</v>
      </c>
      <c r="F396" s="34">
        <v>120.8002</v>
      </c>
      <c r="G396" s="34">
        <v>133.28460000000001</v>
      </c>
      <c r="H396" s="103">
        <v>170.8819</v>
      </c>
      <c r="I396" s="105" cm="1">
        <f t="array" ref="I396">INDEX('Subway Rank'!$G$2:$G$425,_xlfn.XMATCH($A396,'Subway Rank'!$C$2:$C$425),0)</f>
        <v>179</v>
      </c>
      <c r="J396" s="92">
        <f t="shared" si="14"/>
        <v>8.1180999999999983</v>
      </c>
      <c r="K396" s="67">
        <f t="shared" si="15"/>
        <v>4.7507079450778568E-2</v>
      </c>
      <c r="L396" s="60" cm="1">
        <f t="array" ref="L396">INDEX('Subway Rank'!$L$2:$L$425,_xlfn.XMATCH($A396,'Subway Rank'!$C$2:$C$425),0)</f>
        <v>422</v>
      </c>
      <c r="M396" s="7"/>
      <c r="N396" s="7"/>
    </row>
    <row r="397" spans="1:14" x14ac:dyDescent="0.2">
      <c r="A397" s="59" t="s">
        <v>439</v>
      </c>
      <c r="B397" s="35">
        <f>IFERROR(INDEX(Closures!$A$2:$A$138,MATCH(A397,Closures!$E$2:$E$138,0)),"")</f>
        <v>47</v>
      </c>
      <c r="C397" s="10" t="s">
        <v>18</v>
      </c>
      <c r="D397" s="11">
        <v>8473</v>
      </c>
      <c r="E397" s="34">
        <v>10194.6299</v>
      </c>
      <c r="F397" s="34">
        <v>4529.8078999999998</v>
      </c>
      <c r="G397" s="34">
        <v>5540.83</v>
      </c>
      <c r="H397" s="103">
        <v>7404.8307000000004</v>
      </c>
      <c r="I397" s="105" cm="1">
        <f t="array" ref="I397">INDEX('Subway Rank'!$G$2:$G$425,_xlfn.XMATCH($A397,'Subway Rank'!$C$2:$C$425),0)</f>
        <v>8653</v>
      </c>
      <c r="J397" s="92">
        <f t="shared" si="14"/>
        <v>1248.1692999999996</v>
      </c>
      <c r="K397" s="67">
        <f t="shared" si="15"/>
        <v>0.16856149054157302</v>
      </c>
      <c r="L397" s="60" cm="1">
        <f t="array" ref="L397">INDEX('Subway Rank'!$L$2:$L$425,_xlfn.XMATCH($A397,'Subway Rank'!$C$2:$C$425),0)</f>
        <v>118</v>
      </c>
      <c r="M397" s="7"/>
      <c r="N397" s="7"/>
    </row>
    <row r="398" spans="1:14" x14ac:dyDescent="0.2">
      <c r="A398" s="59" t="s">
        <v>23</v>
      </c>
      <c r="B398" s="35" t="str">
        <f>IFERROR(INDEX(Closures!$A$2:$A$138,MATCH(A398,Closures!$E$2:$E$138,0)),"")</f>
        <v/>
      </c>
      <c r="C398" s="10" t="s">
        <v>18</v>
      </c>
      <c r="D398" s="11">
        <v>23995</v>
      </c>
      <c r="E398" s="34">
        <v>23600.413400000001</v>
      </c>
      <c r="F398" s="34">
        <v>7877.3096999999998</v>
      </c>
      <c r="G398" s="34">
        <v>8941.1265000000003</v>
      </c>
      <c r="H398" s="103">
        <v>14127.086600000001</v>
      </c>
      <c r="I398" s="105" cm="1">
        <f t="array" ref="I398">INDEX('Subway Rank'!$G$2:$G$425,_xlfn.XMATCH($A398,'Subway Rank'!$C$2:$C$425),0)</f>
        <v>17116</v>
      </c>
      <c r="J398" s="92">
        <f t="shared" si="14"/>
        <v>2988.9133999999995</v>
      </c>
      <c r="K398" s="67">
        <f t="shared" si="15"/>
        <v>0.21157323407361284</v>
      </c>
      <c r="L398" s="60" cm="1">
        <f t="array" ref="L398">INDEX('Subway Rank'!$L$2:$L$425,_xlfn.XMATCH($A398,'Subway Rank'!$C$2:$C$425),0)</f>
        <v>47</v>
      </c>
      <c r="M398" s="7"/>
      <c r="N398" s="7"/>
    </row>
    <row r="399" spans="1:14" x14ac:dyDescent="0.2">
      <c r="A399" s="59" t="s">
        <v>440</v>
      </c>
      <c r="B399" s="35" t="str">
        <f>IFERROR(INDEX(Closures!$A$2:$A$138,MATCH(A399,Closures!$E$2:$E$138,0)),"")</f>
        <v/>
      </c>
      <c r="C399" s="10" t="s">
        <v>18</v>
      </c>
      <c r="D399" s="11">
        <v>12463</v>
      </c>
      <c r="E399" s="34">
        <v>12361.633900000001</v>
      </c>
      <c r="F399" s="34">
        <v>5460.1684999999998</v>
      </c>
      <c r="G399" s="34">
        <v>6583.9802</v>
      </c>
      <c r="H399" s="103">
        <v>7918.1338999999998</v>
      </c>
      <c r="I399" s="105" cm="1">
        <f t="array" ref="I399">INDEX('Subway Rank'!$G$2:$G$425,_xlfn.XMATCH($A399,'Subway Rank'!$C$2:$C$425),0)</f>
        <v>8563</v>
      </c>
      <c r="J399" s="92">
        <f t="shared" si="14"/>
        <v>644.86610000000019</v>
      </c>
      <c r="K399" s="67">
        <f t="shared" si="15"/>
        <v>8.1441676554623588E-2</v>
      </c>
      <c r="L399" s="60" cm="1">
        <f t="array" ref="L399">INDEX('Subway Rank'!$L$2:$L$425,_xlfn.XMATCH($A399,'Subway Rank'!$C$2:$C$425),0)</f>
        <v>120</v>
      </c>
      <c r="M399" s="7"/>
      <c r="N399" s="7"/>
    </row>
    <row r="400" spans="1:14" x14ac:dyDescent="0.2">
      <c r="A400" s="59" t="s">
        <v>441</v>
      </c>
      <c r="B400" s="35" t="str">
        <f>IFERROR(INDEX(Closures!$A$2:$A$138,MATCH(A400,Closures!$E$2:$E$138,0)),"")</f>
        <v/>
      </c>
      <c r="C400" s="10" t="s">
        <v>18</v>
      </c>
      <c r="D400" s="11">
        <v>4435</v>
      </c>
      <c r="E400" s="34">
        <v>4388.2716</v>
      </c>
      <c r="F400" s="34">
        <v>2279.7215000000001</v>
      </c>
      <c r="G400" s="34">
        <v>2321.498</v>
      </c>
      <c r="H400" s="103">
        <v>2594.3425000000002</v>
      </c>
      <c r="I400" s="105" cm="1">
        <f t="array" ref="I400">INDEX('Subway Rank'!$G$2:$G$425,_xlfn.XMATCH($A400,'Subway Rank'!$C$2:$C$425),0)</f>
        <v>2817</v>
      </c>
      <c r="J400" s="92">
        <f t="shared" si="14"/>
        <v>222.6574999999998</v>
      </c>
      <c r="K400" s="67">
        <f t="shared" si="15"/>
        <v>8.5824250267649616E-2</v>
      </c>
      <c r="L400" s="60" cm="1">
        <f t="array" ref="L400">INDEX('Subway Rank'!$L$2:$L$425,_xlfn.XMATCH($A400,'Subway Rank'!$C$2:$C$425),0)</f>
        <v>318</v>
      </c>
      <c r="M400" s="7"/>
      <c r="N400" s="7"/>
    </row>
    <row r="401" spans="1:14" x14ac:dyDescent="0.2">
      <c r="A401" s="59" t="s">
        <v>442</v>
      </c>
      <c r="B401" s="35" t="str">
        <f>IFERROR(INDEX(Closures!$A$2:$A$138,MATCH(A401,Closures!$E$2:$E$138,0)),"")</f>
        <v/>
      </c>
      <c r="C401" s="10" t="s">
        <v>18</v>
      </c>
      <c r="D401" s="11">
        <v>55669</v>
      </c>
      <c r="E401" s="34">
        <v>56502.803099999997</v>
      </c>
      <c r="F401" s="34">
        <v>22786.498200000002</v>
      </c>
      <c r="G401" s="34">
        <v>28347.968400000002</v>
      </c>
      <c r="H401" s="103">
        <v>36230.8701</v>
      </c>
      <c r="I401" s="105" cm="1">
        <f t="array" ref="I401">INDEX('Subway Rank'!$G$2:$G$425,_xlfn.XMATCH($A401,'Subway Rank'!$C$2:$C$425),0)</f>
        <v>43226</v>
      </c>
      <c r="J401" s="92">
        <f t="shared" si="14"/>
        <v>6995.1298999999999</v>
      </c>
      <c r="K401" s="67">
        <f t="shared" si="15"/>
        <v>0.19307098837794678</v>
      </c>
      <c r="L401" s="60" cm="1">
        <f t="array" ref="L401">INDEX('Subway Rank'!$L$2:$L$425,_xlfn.XMATCH($A401,'Subway Rank'!$C$2:$C$425),0)</f>
        <v>10</v>
      </c>
      <c r="M401" s="7"/>
      <c r="N401" s="7"/>
    </row>
    <row r="402" spans="1:14" x14ac:dyDescent="0.2">
      <c r="A402" s="59" t="s">
        <v>443</v>
      </c>
      <c r="B402" s="35" t="str">
        <f>IFERROR(INDEX(Closures!$A$2:$A$138,MATCH(A402,Closures!$E$2:$E$138,0)),"")</f>
        <v/>
      </c>
      <c r="C402" s="10" t="s">
        <v>18</v>
      </c>
      <c r="D402" s="11">
        <v>3124</v>
      </c>
      <c r="E402" s="34">
        <v>4235.1260000000002</v>
      </c>
      <c r="F402" s="34">
        <v>1980.2392</v>
      </c>
      <c r="G402" s="34">
        <v>2314.4308000000001</v>
      </c>
      <c r="H402" s="103">
        <v>2911.0866000000001</v>
      </c>
      <c r="I402" s="105" cm="1">
        <f t="array" ref="I402">INDEX('Subway Rank'!$G$2:$G$425,_xlfn.XMATCH($A402,'Subway Rank'!$C$2:$C$425),0)</f>
        <v>3108</v>
      </c>
      <c r="J402" s="92">
        <f t="shared" si="14"/>
        <v>196.91339999999991</v>
      </c>
      <c r="K402" s="67">
        <f t="shared" si="15"/>
        <v>6.7642577173760446E-2</v>
      </c>
      <c r="L402" s="60" cm="1">
        <f t="array" ref="L402">INDEX('Subway Rank'!$L$2:$L$425,_xlfn.XMATCH($A402,'Subway Rank'!$C$2:$C$425),0)</f>
        <v>296</v>
      </c>
      <c r="M402" s="7"/>
      <c r="N402" s="7"/>
    </row>
    <row r="403" spans="1:14" x14ac:dyDescent="0.2">
      <c r="A403" s="59" t="s">
        <v>444</v>
      </c>
      <c r="B403" s="35" t="str">
        <f>IFERROR(INDEX(Closures!$A$2:$A$138,MATCH(A403,Closures!$E$2:$E$138,0)),"")</f>
        <v/>
      </c>
      <c r="C403" s="10" t="s">
        <v>18</v>
      </c>
      <c r="D403" s="11">
        <v>26613</v>
      </c>
      <c r="E403" s="34">
        <v>26477.393700000001</v>
      </c>
      <c r="F403" s="34">
        <v>10121.7606</v>
      </c>
      <c r="G403" s="34">
        <v>11786.4545</v>
      </c>
      <c r="H403" s="103">
        <v>15607.342500000001</v>
      </c>
      <c r="I403" s="105" cm="1">
        <f t="array" ref="I403">INDEX('Subway Rank'!$G$2:$G$425,_xlfn.XMATCH($A403,'Subway Rank'!$C$2:$C$425),0)</f>
        <v>17846</v>
      </c>
      <c r="J403" s="92">
        <f t="shared" si="14"/>
        <v>2238.6574999999993</v>
      </c>
      <c r="K403" s="67">
        <f t="shared" si="15"/>
        <v>0.14343617435191156</v>
      </c>
      <c r="L403" s="60" cm="1">
        <f t="array" ref="L403">INDEX('Subway Rank'!$L$2:$L$425,_xlfn.XMATCH($A403,'Subway Rank'!$C$2:$C$425),0)</f>
        <v>42</v>
      </c>
      <c r="M403" s="7"/>
      <c r="N403" s="7"/>
    </row>
    <row r="404" spans="1:14" x14ac:dyDescent="0.2">
      <c r="A404" s="59" t="s">
        <v>445</v>
      </c>
      <c r="B404" s="35" t="str">
        <f>IFERROR(INDEX(Closures!$A$2:$A$138,MATCH(A404,Closures!$E$2:$E$138,0)),"")</f>
        <v/>
      </c>
      <c r="C404" s="10" t="s">
        <v>18</v>
      </c>
      <c r="D404" s="11">
        <v>4716</v>
      </c>
      <c r="E404" s="34">
        <v>5881.5591000000004</v>
      </c>
      <c r="F404" s="34">
        <v>2753.2392</v>
      </c>
      <c r="G404" s="34">
        <v>3119.4189999999999</v>
      </c>
      <c r="H404" s="103">
        <v>3822.1260000000002</v>
      </c>
      <c r="I404" s="105" cm="1">
        <f t="array" ref="I404">INDEX('Subway Rank'!$G$2:$G$425,_xlfn.XMATCH($A404,'Subway Rank'!$C$2:$C$425),0)</f>
        <v>4047</v>
      </c>
      <c r="J404" s="92">
        <f t="shared" si="14"/>
        <v>224.8739999999998</v>
      </c>
      <c r="K404" s="67">
        <f t="shared" si="15"/>
        <v>5.8834795085248311E-2</v>
      </c>
      <c r="L404" s="60" cm="1">
        <f t="array" ref="L404">INDEX('Subway Rank'!$L$2:$L$425,_xlfn.XMATCH($A404,'Subway Rank'!$C$2:$C$425),0)</f>
        <v>247</v>
      </c>
      <c r="M404" s="7"/>
      <c r="N404" s="7"/>
    </row>
    <row r="405" spans="1:14" x14ac:dyDescent="0.2">
      <c r="A405" s="59" t="s">
        <v>446</v>
      </c>
      <c r="B405" s="35" t="str">
        <f>IFERROR(INDEX(Closures!$A$2:$A$138,MATCH(A405,Closures!$E$2:$E$138,0)),"")</f>
        <v/>
      </c>
      <c r="C405" s="10" t="s">
        <v>18</v>
      </c>
      <c r="D405" s="11">
        <v>18489</v>
      </c>
      <c r="E405" s="34">
        <v>18530.771700000001</v>
      </c>
      <c r="F405" s="34">
        <v>7714.7686999999996</v>
      </c>
      <c r="G405" s="34">
        <v>9484.7469999999994</v>
      </c>
      <c r="H405" s="103">
        <v>11715.0787</v>
      </c>
      <c r="I405" s="105" cm="1">
        <f t="array" ref="I405">INDEX('Subway Rank'!$G$2:$G$425,_xlfn.XMATCH($A405,'Subway Rank'!$C$2:$C$425),0)</f>
        <v>12662</v>
      </c>
      <c r="J405" s="92">
        <f t="shared" si="14"/>
        <v>946.92129999999997</v>
      </c>
      <c r="K405" s="67">
        <f t="shared" si="15"/>
        <v>8.0829273472998522E-2</v>
      </c>
      <c r="L405" s="60" cm="1">
        <f t="array" ref="L405">INDEX('Subway Rank'!$L$2:$L$425,_xlfn.XMATCH($A405,'Subway Rank'!$C$2:$C$425),0)</f>
        <v>71</v>
      </c>
      <c r="M405" s="7"/>
      <c r="N405" s="7"/>
    </row>
    <row r="406" spans="1:14" x14ac:dyDescent="0.2">
      <c r="A406" s="59" t="s">
        <v>447</v>
      </c>
      <c r="B406" s="35" t="str">
        <f>IFERROR(INDEX(Closures!$A$2:$A$138,MATCH(A406,Closures!$E$2:$E$138,0)),"")</f>
        <v/>
      </c>
      <c r="C406" s="10" t="s">
        <v>18</v>
      </c>
      <c r="D406" s="11">
        <v>3376</v>
      </c>
      <c r="E406" s="34">
        <v>3482.7991999999999</v>
      </c>
      <c r="F406" s="34">
        <v>956.14909999999998</v>
      </c>
      <c r="G406" s="34">
        <v>1316.8853999999999</v>
      </c>
      <c r="H406" s="103">
        <v>2267.752</v>
      </c>
      <c r="I406" s="105" cm="1">
        <f t="array" ref="I406">INDEX('Subway Rank'!$G$2:$G$425,_xlfn.XMATCH($A406,'Subway Rank'!$C$2:$C$425),0)</f>
        <v>2455</v>
      </c>
      <c r="J406" s="92">
        <f t="shared" si="14"/>
        <v>187.24800000000005</v>
      </c>
      <c r="K406" s="67">
        <f t="shared" si="15"/>
        <v>8.2569875365560277E-2</v>
      </c>
      <c r="L406" s="60" cm="1">
        <f t="array" ref="L406">INDEX('Subway Rank'!$L$2:$L$425,_xlfn.XMATCH($A406,'Subway Rank'!$C$2:$C$425),0)</f>
        <v>342</v>
      </c>
      <c r="M406" s="7"/>
      <c r="N406" s="7"/>
    </row>
    <row r="407" spans="1:14" x14ac:dyDescent="0.2">
      <c r="A407" s="59" t="s">
        <v>448</v>
      </c>
      <c r="B407" s="35" t="str">
        <f>IFERROR(INDEX(Closures!$A$2:$A$138,MATCH(A407,Closures!$E$2:$E$138,0)),"")</f>
        <v/>
      </c>
      <c r="C407" s="10" t="s">
        <v>18</v>
      </c>
      <c r="D407" s="11">
        <v>7205</v>
      </c>
      <c r="E407" s="34">
        <v>7038.5550999999996</v>
      </c>
      <c r="F407" s="34">
        <v>2596.4196000000002</v>
      </c>
      <c r="G407" s="34">
        <v>2586.9328</v>
      </c>
      <c r="H407" s="103">
        <v>3807.3307</v>
      </c>
      <c r="I407" s="105" cm="1">
        <f t="array" ref="I407">INDEX('Subway Rank'!$G$2:$G$425,_xlfn.XMATCH($A407,'Subway Rank'!$C$2:$C$425),0)</f>
        <v>3810</v>
      </c>
      <c r="J407" s="92">
        <f t="shared" si="14"/>
        <v>2.6693000000000211</v>
      </c>
      <c r="K407" s="67">
        <f t="shared" si="15"/>
        <v>7.0109486417873322E-4</v>
      </c>
      <c r="L407" s="60" cm="1">
        <f t="array" ref="L407">INDEX('Subway Rank'!$L$2:$L$425,_xlfn.XMATCH($A407,'Subway Rank'!$C$2:$C$425),0)</f>
        <v>264</v>
      </c>
      <c r="M407" s="7"/>
      <c r="N407" s="7"/>
    </row>
    <row r="408" spans="1:14" x14ac:dyDescent="0.2">
      <c r="A408" s="59" t="s">
        <v>449</v>
      </c>
      <c r="B408" s="35" t="str">
        <f>IFERROR(INDEX(Closures!$A$2:$A$138,MATCH(A408,Closures!$E$2:$E$138,0)),"")</f>
        <v/>
      </c>
      <c r="C408" s="10" t="s">
        <v>18</v>
      </c>
      <c r="D408" s="11">
        <v>36368</v>
      </c>
      <c r="E408" s="34">
        <v>34419.133800000003</v>
      </c>
      <c r="F408" s="34">
        <v>14182.7294</v>
      </c>
      <c r="G408" s="34">
        <v>15805.509899999999</v>
      </c>
      <c r="H408" s="103">
        <v>17747.570899999999</v>
      </c>
      <c r="I408" s="105" cm="1">
        <f t="array" ref="I408">INDEX('Subway Rank'!$G$2:$G$425,_xlfn.XMATCH($A408,'Subway Rank'!$C$2:$C$425),0)</f>
        <v>19529</v>
      </c>
      <c r="J408" s="92">
        <f t="shared" si="14"/>
        <v>1781.4291000000012</v>
      </c>
      <c r="K408" s="67">
        <f t="shared" si="15"/>
        <v>0.10037593933488674</v>
      </c>
      <c r="L408" s="60" cm="1">
        <f t="array" ref="L408">INDEX('Subway Rank'!$L$2:$L$425,_xlfn.XMATCH($A408,'Subway Rank'!$C$2:$C$425),0)</f>
        <v>33</v>
      </c>
      <c r="M408" s="7"/>
      <c r="N408" s="7"/>
    </row>
    <row r="409" spans="1:14" x14ac:dyDescent="0.2">
      <c r="A409" s="59" t="s">
        <v>450</v>
      </c>
      <c r="B409" s="35" t="str">
        <f>IFERROR(INDEX(Closures!$A$2:$A$138,MATCH(A409,Closures!$E$2:$E$138,0)),"")</f>
        <v/>
      </c>
      <c r="C409" s="10" t="s">
        <v>18</v>
      </c>
      <c r="D409" s="11">
        <v>21452</v>
      </c>
      <c r="E409" s="34">
        <v>21353.2598</v>
      </c>
      <c r="F409" s="34">
        <v>9201.6980000000003</v>
      </c>
      <c r="G409" s="34">
        <v>10092.7233</v>
      </c>
      <c r="H409" s="103">
        <v>12572.9961</v>
      </c>
      <c r="I409" s="105" cm="1">
        <f t="array" ref="I409">INDEX('Subway Rank'!$G$2:$G$425,_xlfn.XMATCH($A409,'Subway Rank'!$C$2:$C$425),0)</f>
        <v>13279</v>
      </c>
      <c r="J409" s="92">
        <f t="shared" si="14"/>
        <v>706.0038999999997</v>
      </c>
      <c r="K409" s="67">
        <f t="shared" si="15"/>
        <v>5.6152399506431062E-2</v>
      </c>
      <c r="L409" s="60" cm="1">
        <f t="array" ref="L409">INDEX('Subway Rank'!$L$2:$L$425,_xlfn.XMATCH($A409,'Subway Rank'!$C$2:$C$425),0)</f>
        <v>67</v>
      </c>
      <c r="M409" s="7"/>
      <c r="N409" s="7"/>
    </row>
    <row r="410" spans="1:14" x14ac:dyDescent="0.2">
      <c r="A410" s="59" t="s">
        <v>451</v>
      </c>
      <c r="B410" s="35" t="str">
        <f>IFERROR(INDEX(Closures!$A$2:$A$138,MATCH(A410,Closures!$E$2:$E$138,0)),"")</f>
        <v/>
      </c>
      <c r="C410" s="10" t="s">
        <v>18</v>
      </c>
      <c r="D410" s="11">
        <v>4717</v>
      </c>
      <c r="E410" s="34">
        <v>4561.2912999999999</v>
      </c>
      <c r="F410" s="34">
        <v>2662.5527999999999</v>
      </c>
      <c r="G410" s="34">
        <v>2490.2885000000001</v>
      </c>
      <c r="H410" s="103">
        <v>2979.4528</v>
      </c>
      <c r="I410" s="105" cm="1">
        <f t="array" ref="I410">INDEX('Subway Rank'!$G$2:$G$425,_xlfn.XMATCH($A410,'Subway Rank'!$C$2:$C$425),0)</f>
        <v>3260</v>
      </c>
      <c r="J410" s="92">
        <f t="shared" si="14"/>
        <v>280.54719999999998</v>
      </c>
      <c r="K410" s="67">
        <f t="shared" si="15"/>
        <v>9.4160645874302812E-2</v>
      </c>
      <c r="L410" s="60" cm="1">
        <f t="array" ref="L410">INDEX('Subway Rank'!$L$2:$L$425,_xlfn.XMATCH($A410,'Subway Rank'!$C$2:$C$425),0)</f>
        <v>288</v>
      </c>
      <c r="M410" s="7"/>
      <c r="N410" s="7"/>
    </row>
    <row r="411" spans="1:14" x14ac:dyDescent="0.2">
      <c r="A411" s="59" t="s">
        <v>452</v>
      </c>
      <c r="B411" s="35" t="str">
        <f>IFERROR(INDEX(Closures!$A$2:$A$138,MATCH(A411,Closures!$E$2:$E$138,0)),"")</f>
        <v/>
      </c>
      <c r="C411" s="10" t="s">
        <v>18</v>
      </c>
      <c r="D411" s="11">
        <v>21100</v>
      </c>
      <c r="E411" s="34">
        <v>21148.960599999999</v>
      </c>
      <c r="F411" s="34">
        <v>11044.3256</v>
      </c>
      <c r="G411" s="34">
        <v>14237.995999999999</v>
      </c>
      <c r="H411" s="103">
        <v>17027.216499999999</v>
      </c>
      <c r="I411" s="105" cm="1">
        <f t="array" ref="I411">INDEX('Subway Rank'!$G$2:$G$425,_xlfn.XMATCH($A411,'Subway Rank'!$C$2:$C$425),0)</f>
        <v>20384</v>
      </c>
      <c r="J411" s="92">
        <f t="shared" si="14"/>
        <v>3356.7835000000014</v>
      </c>
      <c r="K411" s="67">
        <f t="shared" si="15"/>
        <v>0.19714223402280706</v>
      </c>
      <c r="L411" s="60" cm="1">
        <f t="array" ref="L411">INDEX('Subway Rank'!$L$2:$L$425,_xlfn.XMATCH($A411,'Subway Rank'!$C$2:$C$425),0)</f>
        <v>31</v>
      </c>
      <c r="M411" s="7"/>
      <c r="N411" s="7"/>
    </row>
    <row r="412" spans="1:14" x14ac:dyDescent="0.2">
      <c r="A412" s="59" t="s">
        <v>453</v>
      </c>
      <c r="B412" s="35" t="str">
        <f>IFERROR(INDEX(Closures!$A$2:$A$138,MATCH(A412,Closures!$E$2:$E$138,0)),"")</f>
        <v/>
      </c>
      <c r="C412" s="10" t="s">
        <v>18</v>
      </c>
      <c r="D412" s="11">
        <v>25536</v>
      </c>
      <c r="E412" s="34">
        <v>25234.716499999999</v>
      </c>
      <c r="F412" s="34">
        <v>10123.2039</v>
      </c>
      <c r="G412" s="34">
        <v>11587.960499999999</v>
      </c>
      <c r="H412" s="103">
        <v>14848.779500000001</v>
      </c>
      <c r="I412" s="105" cm="1">
        <f t="array" ref="I412">INDEX('Subway Rank'!$G$2:$G$425,_xlfn.XMATCH($A412,'Subway Rank'!$C$2:$C$425),0)</f>
        <v>16603</v>
      </c>
      <c r="J412" s="92">
        <f t="shared" si="14"/>
        <v>1754.2204999999994</v>
      </c>
      <c r="K412" s="67">
        <f t="shared" si="15"/>
        <v>0.118139036275675</v>
      </c>
      <c r="L412" s="60" cm="1">
        <f t="array" ref="L412">INDEX('Subway Rank'!$L$2:$L$425,_xlfn.XMATCH($A412,'Subway Rank'!$C$2:$C$425),0)</f>
        <v>49</v>
      </c>
      <c r="M412" s="7"/>
      <c r="N412" s="7"/>
    </row>
    <row r="413" spans="1:14" x14ac:dyDescent="0.2">
      <c r="A413" s="59" t="s">
        <v>454</v>
      </c>
      <c r="B413" s="35" t="str">
        <f>IFERROR(INDEX(Closures!$A$2:$A$138,MATCH(A413,Closures!$E$2:$E$138,0)),"")</f>
        <v/>
      </c>
      <c r="C413" s="10" t="s">
        <v>18</v>
      </c>
      <c r="D413" s="11">
        <v>4606</v>
      </c>
      <c r="E413" s="34">
        <v>4973.2755999999999</v>
      </c>
      <c r="F413" s="34">
        <v>922.48630000000003</v>
      </c>
      <c r="G413" s="34">
        <v>2611.2806</v>
      </c>
      <c r="H413" s="103">
        <v>3676.6260000000002</v>
      </c>
      <c r="I413" s="105" cm="1">
        <f t="array" ref="I413">INDEX('Subway Rank'!$G$2:$G$425,_xlfn.XMATCH($A413,'Subway Rank'!$C$2:$C$425),0)</f>
        <v>4514</v>
      </c>
      <c r="J413" s="92">
        <f t="shared" si="14"/>
        <v>837.3739999999998</v>
      </c>
      <c r="K413" s="67">
        <f t="shared" si="15"/>
        <v>0.22775610029412829</v>
      </c>
      <c r="L413" s="60" cm="1">
        <f t="array" ref="L413">INDEX('Subway Rank'!$L$2:$L$425,_xlfn.XMATCH($A413,'Subway Rank'!$C$2:$C$425),0)</f>
        <v>220</v>
      </c>
      <c r="M413" s="7"/>
      <c r="N413" s="7"/>
    </row>
    <row r="414" spans="1:14" x14ac:dyDescent="0.2">
      <c r="A414" s="59" t="s">
        <v>455</v>
      </c>
      <c r="B414" s="35" t="str">
        <f>IFERROR(INDEX(Closures!$A$2:$A$138,MATCH(A414,Closures!$E$2:$E$138,0)),"")</f>
        <v/>
      </c>
      <c r="C414" s="10" t="s">
        <v>18</v>
      </c>
      <c r="D414" s="11">
        <v>3225</v>
      </c>
      <c r="E414" s="34">
        <v>3725.5945000000002</v>
      </c>
      <c r="F414" s="34">
        <v>1712.8195000000001</v>
      </c>
      <c r="G414" s="34">
        <v>2069.7154</v>
      </c>
      <c r="H414" s="103">
        <v>2591.9409000000001</v>
      </c>
      <c r="I414" s="105" cm="1">
        <f t="array" ref="I414">INDEX('Subway Rank'!$G$2:$G$425,_xlfn.XMATCH($A414,'Subway Rank'!$C$2:$C$425),0)</f>
        <v>2774</v>
      </c>
      <c r="J414" s="92">
        <f t="shared" si="14"/>
        <v>182.05909999999994</v>
      </c>
      <c r="K414" s="67">
        <f t="shared" si="15"/>
        <v>7.0240451855981725E-2</v>
      </c>
      <c r="L414" s="60" cm="1">
        <f t="array" ref="L414">INDEX('Subway Rank'!$L$2:$L$425,_xlfn.XMATCH($A414,'Subway Rank'!$C$2:$C$425),0)</f>
        <v>321</v>
      </c>
      <c r="M414" s="7"/>
      <c r="N414" s="7"/>
    </row>
    <row r="415" spans="1:14" x14ac:dyDescent="0.2">
      <c r="A415" s="59" t="s">
        <v>456</v>
      </c>
      <c r="B415" s="35" t="str">
        <f>IFERROR(INDEX(Closures!$A$2:$A$138,MATCH(A415,Closures!$E$2:$E$138,0)),"")</f>
        <v/>
      </c>
      <c r="C415" s="10" t="s">
        <v>18</v>
      </c>
      <c r="D415" s="11">
        <v>6904</v>
      </c>
      <c r="E415" s="34">
        <v>6681.9488000000001</v>
      </c>
      <c r="F415" s="34">
        <v>2955.8589000000002</v>
      </c>
      <c r="G415" s="34">
        <v>3530.0435000000002</v>
      </c>
      <c r="H415" s="103">
        <v>4191.6063000000004</v>
      </c>
      <c r="I415" s="105" cm="1">
        <f t="array" ref="I415">INDEX('Subway Rank'!$G$2:$G$425,_xlfn.XMATCH($A415,'Subway Rank'!$C$2:$C$425),0)</f>
        <v>4631</v>
      </c>
      <c r="J415" s="92">
        <f t="shared" si="14"/>
        <v>439.39369999999963</v>
      </c>
      <c r="K415" s="67">
        <f t="shared" si="15"/>
        <v>0.10482704446741566</v>
      </c>
      <c r="L415" s="60" cm="1">
        <f t="array" ref="L415">INDEX('Subway Rank'!$L$2:$L$425,_xlfn.XMATCH($A415,'Subway Rank'!$C$2:$C$425),0)</f>
        <v>217</v>
      </c>
      <c r="M415" s="7"/>
      <c r="N415" s="7"/>
    </row>
    <row r="416" spans="1:14" x14ac:dyDescent="0.2">
      <c r="A416" s="59" t="s">
        <v>457</v>
      </c>
      <c r="B416" s="35" t="str">
        <f>IFERROR(INDEX(Closures!$A$2:$A$138,MATCH(A416,Closures!$E$2:$E$138,0)),"")</f>
        <v/>
      </c>
      <c r="C416" s="10" t="s">
        <v>18</v>
      </c>
      <c r="D416" s="11">
        <v>7591</v>
      </c>
      <c r="E416" s="34">
        <v>7434.3701000000001</v>
      </c>
      <c r="F416" s="34">
        <v>3397.3294000000001</v>
      </c>
      <c r="G416" s="34">
        <v>3556.7312000000002</v>
      </c>
      <c r="H416" s="103">
        <v>4227.7479999999996</v>
      </c>
      <c r="I416" s="105" cm="1">
        <f t="array" ref="I416">INDEX('Subway Rank'!$G$2:$G$425,_xlfn.XMATCH($A416,'Subway Rank'!$C$2:$C$425),0)</f>
        <v>4330</v>
      </c>
      <c r="J416" s="92">
        <f t="shared" si="14"/>
        <v>102.25200000000041</v>
      </c>
      <c r="K416" s="67">
        <f t="shared" si="15"/>
        <v>2.4185925935036909E-2</v>
      </c>
      <c r="L416" s="60" cm="1">
        <f t="array" ref="L416">INDEX('Subway Rank'!$L$2:$L$425,_xlfn.XMATCH($A416,'Subway Rank'!$C$2:$C$425),0)</f>
        <v>228</v>
      </c>
      <c r="M416" s="7"/>
      <c r="N416" s="7"/>
    </row>
    <row r="417" spans="1:14" x14ac:dyDescent="0.2">
      <c r="A417" s="59" t="s">
        <v>458</v>
      </c>
      <c r="B417" s="35" t="str">
        <f>IFERROR(INDEX(Closures!$A$2:$A$138,MATCH(A417,Closures!$E$2:$E$138,0)),"")</f>
        <v/>
      </c>
      <c r="C417" s="10" t="s">
        <v>18</v>
      </c>
      <c r="D417" s="11">
        <v>6462</v>
      </c>
      <c r="E417" s="34">
        <v>6653.8071</v>
      </c>
      <c r="F417" s="34">
        <v>3498.0825</v>
      </c>
      <c r="G417" s="34">
        <v>3604.4032000000002</v>
      </c>
      <c r="H417" s="103">
        <v>4439.3346000000001</v>
      </c>
      <c r="I417" s="105" cm="1">
        <f t="array" ref="I417">INDEX('Subway Rank'!$G$2:$G$425,_xlfn.XMATCH($A417,'Subway Rank'!$C$2:$C$425),0)</f>
        <v>5008</v>
      </c>
      <c r="J417" s="92">
        <f t="shared" si="14"/>
        <v>568.66539999999986</v>
      </c>
      <c r="K417" s="67">
        <f t="shared" si="15"/>
        <v>0.12809699003089334</v>
      </c>
      <c r="L417" s="60" cm="1">
        <f t="array" ref="L417">INDEX('Subway Rank'!$L$2:$L$425,_xlfn.XMATCH($A417,'Subway Rank'!$C$2:$C$425),0)</f>
        <v>201</v>
      </c>
      <c r="M417" s="7"/>
      <c r="N417" s="7"/>
    </row>
    <row r="418" spans="1:14" x14ac:dyDescent="0.2">
      <c r="A418" s="59" t="s">
        <v>459</v>
      </c>
      <c r="B418" s="35" t="str">
        <f>IFERROR(INDEX(Closures!$A$2:$A$138,MATCH(A418,Closures!$E$2:$E$138,0)),"")</f>
        <v/>
      </c>
      <c r="C418" s="10" t="s">
        <v>18</v>
      </c>
      <c r="D418" s="11">
        <v>12747</v>
      </c>
      <c r="E418" s="34">
        <v>14298.299199999999</v>
      </c>
      <c r="F418" s="34">
        <v>4708.9767000000002</v>
      </c>
      <c r="G418" s="34">
        <v>5399.8617000000004</v>
      </c>
      <c r="H418" s="103">
        <v>8662.4881999999998</v>
      </c>
      <c r="I418" s="105" cm="1">
        <f t="array" ref="I418">INDEX('Subway Rank'!$G$2:$G$425,_xlfn.XMATCH($A418,'Subway Rank'!$C$2:$C$425),0)</f>
        <v>11616</v>
      </c>
      <c r="J418" s="92">
        <f t="shared" ref="J418:J429" si="16">I418-H418</f>
        <v>2953.5118000000002</v>
      </c>
      <c r="K418" s="67">
        <f t="shared" ref="K418:K427" si="17">J418/H418</f>
        <v>0.34095420759130157</v>
      </c>
      <c r="L418" s="60" cm="1">
        <f t="array" ref="L418">INDEX('Subway Rank'!$L$2:$L$425,_xlfn.XMATCH($A418,'Subway Rank'!$C$2:$C$425),0)</f>
        <v>83</v>
      </c>
      <c r="M418" s="7"/>
      <c r="N418" s="7"/>
    </row>
    <row r="419" spans="1:14" x14ac:dyDescent="0.2">
      <c r="A419" s="59" t="s">
        <v>460</v>
      </c>
      <c r="B419" s="35" t="str">
        <f>IFERROR(INDEX(Closures!$A$2:$A$138,MATCH(A419,Closures!$E$2:$E$138,0)),"")</f>
        <v/>
      </c>
      <c r="C419" s="10" t="s">
        <v>18</v>
      </c>
      <c r="D419" s="11">
        <v>14517</v>
      </c>
      <c r="E419" s="34">
        <v>14533.3858</v>
      </c>
      <c r="F419" s="34">
        <v>5435.0901000000003</v>
      </c>
      <c r="G419" s="34">
        <v>6573.2884999999997</v>
      </c>
      <c r="H419" s="103">
        <v>9279.3937000000005</v>
      </c>
      <c r="I419" s="105" cm="1">
        <f t="array" ref="I419">INDEX('Subway Rank'!$G$2:$G$425,_xlfn.XMATCH($A419,'Subway Rank'!$C$2:$C$425),0)</f>
        <v>10698</v>
      </c>
      <c r="J419" s="92">
        <f t="shared" si="16"/>
        <v>1418.6062999999995</v>
      </c>
      <c r="K419" s="67">
        <f t="shared" si="17"/>
        <v>0.15287704626650331</v>
      </c>
      <c r="L419" s="60" cm="1">
        <f t="array" ref="L419">INDEX('Subway Rank'!$L$2:$L$425,_xlfn.XMATCH($A419,'Subway Rank'!$C$2:$C$425),0)</f>
        <v>92</v>
      </c>
      <c r="M419" s="7"/>
      <c r="N419" s="7"/>
    </row>
    <row r="420" spans="1:14" x14ac:dyDescent="0.2">
      <c r="A420" s="59" t="s">
        <v>461</v>
      </c>
      <c r="B420" s="35" t="str">
        <f>IFERROR(INDEX(Closures!$A$2:$A$138,MATCH(A420,Closures!$E$2:$E$138,0)),"")</f>
        <v/>
      </c>
      <c r="C420" s="10" t="s">
        <v>18</v>
      </c>
      <c r="D420" s="11">
        <v>7534</v>
      </c>
      <c r="E420" s="34">
        <v>7450.2559000000001</v>
      </c>
      <c r="F420" s="34">
        <v>3365.0626999999999</v>
      </c>
      <c r="G420" s="34">
        <v>3854.8616999999999</v>
      </c>
      <c r="H420" s="103">
        <v>4693.2087000000001</v>
      </c>
      <c r="I420" s="105" cm="1">
        <f t="array" ref="I420">INDEX('Subway Rank'!$G$2:$G$425,_xlfn.XMATCH($A420,'Subway Rank'!$C$2:$C$425),0)</f>
        <v>4983</v>
      </c>
      <c r="J420" s="92">
        <f t="shared" si="16"/>
        <v>289.79129999999986</v>
      </c>
      <c r="K420" s="67">
        <f t="shared" si="17"/>
        <v>6.1746945112413146E-2</v>
      </c>
      <c r="L420" s="60" cm="1">
        <f t="array" ref="L420">INDEX('Subway Rank'!$L$2:$L$425,_xlfn.XMATCH($A420,'Subway Rank'!$C$2:$C$425),0)</f>
        <v>203</v>
      </c>
      <c r="M420" s="7"/>
      <c r="N420" s="7"/>
    </row>
    <row r="421" spans="1:14" x14ac:dyDescent="0.2">
      <c r="A421" s="59" t="s">
        <v>462</v>
      </c>
      <c r="B421" s="35" t="str">
        <f>IFERROR(INDEX(Closures!$A$2:$A$138,MATCH(A421,Closures!$E$2:$E$138,0)),"")</f>
        <v/>
      </c>
      <c r="C421" s="10" t="s">
        <v>18</v>
      </c>
      <c r="D421" s="11">
        <v>696</v>
      </c>
      <c r="E421" s="34">
        <v>659.85429999999997</v>
      </c>
      <c r="F421" s="34">
        <v>318.92540000000002</v>
      </c>
      <c r="G421" s="34">
        <v>325.8854</v>
      </c>
      <c r="H421" s="103">
        <v>386.61020000000002</v>
      </c>
      <c r="I421" s="105" cm="1">
        <f t="array" ref="I421">INDEX('Subway Rank'!$G$2:$G$425,_xlfn.XMATCH($A421,'Subway Rank'!$C$2:$C$425),0)</f>
        <v>400</v>
      </c>
      <c r="J421" s="92">
        <f t="shared" si="16"/>
        <v>13.38979999999998</v>
      </c>
      <c r="K421" s="67">
        <f t="shared" si="17"/>
        <v>3.4633850839941568E-2</v>
      </c>
      <c r="L421" s="60" cm="1">
        <f t="array" ref="L421">INDEX('Subway Rank'!$L$2:$L$425,_xlfn.XMATCH($A421,'Subway Rank'!$C$2:$C$425),0)</f>
        <v>420</v>
      </c>
      <c r="M421" s="7"/>
      <c r="N421" s="7"/>
    </row>
    <row r="422" spans="1:14" x14ac:dyDescent="0.2">
      <c r="A422" s="59" t="s">
        <v>463</v>
      </c>
      <c r="B422" s="35" t="str">
        <f>IFERROR(INDEX(Closures!$A$2:$A$138,MATCH(A422,Closures!$E$2:$E$138,0)),"")</f>
        <v/>
      </c>
      <c r="C422" s="10" t="s">
        <v>18</v>
      </c>
      <c r="D422" s="11">
        <v>1818</v>
      </c>
      <c r="E422" s="34">
        <v>3210.4449</v>
      </c>
      <c r="F422" s="34">
        <v>1459.8864000000001</v>
      </c>
      <c r="G422" s="34">
        <v>1555.3992000000001</v>
      </c>
      <c r="H422" s="103">
        <v>1757.3819000000001</v>
      </c>
      <c r="I422" s="105" cm="1">
        <f t="array" ref="I422">INDEX('Subway Rank'!$G$2:$G$425,_xlfn.XMATCH($A422,'Subway Rank'!$C$2:$C$425),0)</f>
        <v>2023</v>
      </c>
      <c r="J422" s="92">
        <f t="shared" si="16"/>
        <v>265.61809999999991</v>
      </c>
      <c r="K422" s="67">
        <f t="shared" si="17"/>
        <v>0.15114421060100819</v>
      </c>
      <c r="L422" s="60" cm="1">
        <f t="array" ref="L422">INDEX('Subway Rank'!$L$2:$L$425,_xlfn.XMATCH($A422,'Subway Rank'!$C$2:$C$425),0)</f>
        <v>358</v>
      </c>
      <c r="M422" s="7"/>
      <c r="N422" s="7"/>
    </row>
    <row r="423" spans="1:14" x14ac:dyDescent="0.2">
      <c r="A423" s="59" t="s">
        <v>554</v>
      </c>
      <c r="B423" s="35" t="str">
        <f>IFERROR(INDEX(Closures!$A$2:$A$138,MATCH(A423,Closures!$E$2:$E$138,0)),"")</f>
        <v/>
      </c>
      <c r="C423" s="10" t="s">
        <v>18</v>
      </c>
      <c r="D423" s="11">
        <v>15590</v>
      </c>
      <c r="E423" s="34">
        <v>14639.748</v>
      </c>
      <c r="F423" s="34">
        <v>5564.1332000000002</v>
      </c>
      <c r="G423" s="34">
        <v>6710.7430999999997</v>
      </c>
      <c r="H423" s="103">
        <v>8254.3385999999991</v>
      </c>
      <c r="I423" s="105" cm="1">
        <f t="array" ref="I423">INDEX('Subway Rank'!$G$2:$G$425,_xlfn.XMATCH($A423,'Subway Rank'!$C$2:$C$425),0)</f>
        <v>8528</v>
      </c>
      <c r="J423" s="92">
        <f t="shared" si="16"/>
        <v>273.66140000000087</v>
      </c>
      <c r="K423" s="67">
        <f t="shared" si="17"/>
        <v>3.3153643588112666E-2</v>
      </c>
      <c r="L423" s="60" cm="1">
        <f t="array" ref="L423">INDEX('Subway Rank'!$L$2:$L$425,_xlfn.XMATCH($A423,'Subway Rank'!$C$2:$C$425),0)</f>
        <v>121</v>
      </c>
      <c r="M423" s="7"/>
      <c r="N423" s="7"/>
    </row>
    <row r="424" spans="1:14" x14ac:dyDescent="0.2">
      <c r="A424" s="59" t="s">
        <v>464</v>
      </c>
      <c r="B424" s="35" t="str">
        <f>IFERROR(INDEX(Closures!$A$2:$A$138,MATCH(A424,Closures!$E$2:$E$138,0)),"")</f>
        <v/>
      </c>
      <c r="C424" s="10" t="s">
        <v>18</v>
      </c>
      <c r="D424" s="11">
        <v>4291</v>
      </c>
      <c r="E424" s="34">
        <v>4327.5748000000003</v>
      </c>
      <c r="F424" s="34">
        <v>2276.8663000000001</v>
      </c>
      <c r="G424" s="34">
        <v>2256.7035999999998</v>
      </c>
      <c r="H424" s="103">
        <v>2687.8307</v>
      </c>
      <c r="I424" s="105" cm="1">
        <f t="array" ref="I424">INDEX('Subway Rank'!$G$2:$G$425,_xlfn.XMATCH($A424,'Subway Rank'!$C$2:$C$425),0)</f>
        <v>2834</v>
      </c>
      <c r="J424" s="92">
        <f t="shared" si="16"/>
        <v>146.16930000000002</v>
      </c>
      <c r="K424" s="67">
        <f t="shared" si="17"/>
        <v>5.4381884990003286E-2</v>
      </c>
      <c r="L424" s="60" cm="1">
        <f t="array" ref="L424">INDEX('Subway Rank'!$L$2:$L$425,_xlfn.XMATCH($A424,'Subway Rank'!$C$2:$C$425),0)</f>
        <v>316</v>
      </c>
      <c r="M424" s="7"/>
      <c r="N424" s="7"/>
    </row>
    <row r="425" spans="1:14" x14ac:dyDescent="0.2">
      <c r="A425" s="59" t="s">
        <v>465</v>
      </c>
      <c r="B425" s="35" t="str">
        <f>IFERROR(INDEX(Closures!$A$2:$A$138,MATCH(A425,Closures!$E$2:$E$138,0)),"")</f>
        <v/>
      </c>
      <c r="C425" s="10" t="s">
        <v>18</v>
      </c>
      <c r="D425" s="11">
        <v>23388</v>
      </c>
      <c r="E425" s="34">
        <v>23890.854299999999</v>
      </c>
      <c r="F425" s="34">
        <v>9357.3724999999995</v>
      </c>
      <c r="G425" s="34">
        <v>12053.411099999999</v>
      </c>
      <c r="H425" s="103">
        <v>15163.992099999999</v>
      </c>
      <c r="I425" s="105" cm="1">
        <f t="array" ref="I425">INDEX('Subway Rank'!$G$2:$G$425,_xlfn.XMATCH($A425,'Subway Rank'!$C$2:$C$425),0)</f>
        <v>19068</v>
      </c>
      <c r="J425" s="92">
        <f t="shared" si="16"/>
        <v>3904.0079000000005</v>
      </c>
      <c r="K425" s="67">
        <f t="shared" si="17"/>
        <v>0.25745251476357606</v>
      </c>
      <c r="L425" s="60" cm="1">
        <f t="array" ref="L425">INDEX('Subway Rank'!$L$2:$L$425,_xlfn.XMATCH($A425,'Subway Rank'!$C$2:$C$425),0)</f>
        <v>35</v>
      </c>
      <c r="M425" s="7"/>
      <c r="N425" s="7"/>
    </row>
    <row r="426" spans="1:14" x14ac:dyDescent="0.2">
      <c r="A426" s="59" t="s">
        <v>466</v>
      </c>
      <c r="B426" s="35" t="str">
        <f>IFERROR(INDEX(Closures!$A$2:$A$138,MATCH(A426,Closures!$E$2:$E$138,0)),"")</f>
        <v/>
      </c>
      <c r="C426" s="10" t="s">
        <v>18</v>
      </c>
      <c r="D426" s="11">
        <v>15093</v>
      </c>
      <c r="E426" s="34">
        <v>15150.5748</v>
      </c>
      <c r="F426" s="34">
        <v>5711.4153999999999</v>
      </c>
      <c r="G426" s="34">
        <v>7024.0751</v>
      </c>
      <c r="H426" s="103">
        <v>9748.8346000000001</v>
      </c>
      <c r="I426" s="105" cm="1">
        <f t="array" ref="I426">INDEX('Subway Rank'!$G$2:$G$425,_xlfn.XMATCH($A426,'Subway Rank'!$C$2:$C$425),0)</f>
        <v>11662</v>
      </c>
      <c r="J426" s="92">
        <f t="shared" si="16"/>
        <v>1913.1653999999999</v>
      </c>
      <c r="K426" s="67">
        <f t="shared" si="17"/>
        <v>0.19624554918595088</v>
      </c>
      <c r="L426" s="60" cm="1">
        <f t="array" ref="L426">INDEX('Subway Rank'!$L$2:$L$425,_xlfn.XMATCH($A426,'Subway Rank'!$C$2:$C$425),0)</f>
        <v>81</v>
      </c>
      <c r="M426" s="7"/>
      <c r="N426" s="7"/>
    </row>
    <row r="427" spans="1:14" x14ac:dyDescent="0.2">
      <c r="A427" s="59" t="s">
        <v>467</v>
      </c>
      <c r="B427" s="35">
        <f>IFERROR(INDEX(Closures!$A$2:$A$138,MATCH(A427,Closures!$E$2:$E$138,0)),"")</f>
        <v>48</v>
      </c>
      <c r="C427" s="10" t="s">
        <v>18</v>
      </c>
      <c r="D427" s="11">
        <v>4771</v>
      </c>
      <c r="E427" s="34">
        <v>4607.4528</v>
      </c>
      <c r="F427" s="34">
        <v>2170.6077</v>
      </c>
      <c r="G427" s="34">
        <v>2463.1383000000001</v>
      </c>
      <c r="H427" s="103">
        <v>2790.3897999999999</v>
      </c>
      <c r="I427" s="105" cm="1">
        <f t="array" ref="I427">INDEX('Subway Rank'!$G$2:$G$425,_xlfn.XMATCH($A427,'Subway Rank'!$C$2:$C$425),0)</f>
        <v>1935</v>
      </c>
      <c r="J427" s="92">
        <f t="shared" si="16"/>
        <v>-855.38979999999992</v>
      </c>
      <c r="K427" s="67">
        <f t="shared" si="17"/>
        <v>-0.30654849727446681</v>
      </c>
      <c r="L427" s="60" cm="1">
        <f t="array" ref="L427">INDEX('Subway Rank'!$L$2:$L$425,_xlfn.XMATCH($A427,'Subway Rank'!$C$2:$C$425),0)</f>
        <v>361</v>
      </c>
      <c r="M427" s="7"/>
      <c r="N427" s="7"/>
    </row>
    <row r="428" spans="1:14" x14ac:dyDescent="0.2">
      <c r="A428" s="59" t="s">
        <v>468</v>
      </c>
      <c r="B428" s="35" t="str">
        <f>IFERROR(INDEX(Closures!$A$2:$A$138,MATCH(A428,Closures!$E$2:$E$138,0)),"")</f>
        <v/>
      </c>
      <c r="C428" s="10" t="s">
        <v>18</v>
      </c>
      <c r="D428" s="11">
        <v>20704</v>
      </c>
      <c r="E428" s="34">
        <v>20340.200799999999</v>
      </c>
      <c r="F428" s="34">
        <v>8389.2664999999997</v>
      </c>
      <c r="G428" s="34">
        <v>10428.561299999999</v>
      </c>
      <c r="H428" s="103">
        <v>12535.5906</v>
      </c>
      <c r="I428" s="105" cm="1">
        <f t="array" ref="I428">INDEX('Subway Rank'!$G$2:$G$425,_xlfn.XMATCH($A428,'Subway Rank'!$C$2:$C$425),0)</f>
        <v>13596</v>
      </c>
      <c r="J428" s="92">
        <f t="shared" si="16"/>
        <v>1060.4094000000005</v>
      </c>
      <c r="K428" s="67">
        <f>J428/H428</f>
        <v>8.4591897887922443E-2</v>
      </c>
      <c r="L428" s="60" cm="1">
        <f t="array" ref="L428">INDEX('Subway Rank'!$L$2:$L$425,_xlfn.XMATCH($A428,'Subway Rank'!$C$2:$C$425),0)</f>
        <v>66</v>
      </c>
      <c r="M428" s="7"/>
      <c r="N428" s="7"/>
    </row>
    <row r="429" spans="1:14" x14ac:dyDescent="0.2">
      <c r="A429" s="61" t="s">
        <v>469</v>
      </c>
      <c r="B429" s="64" t="str">
        <f>IFERROR(INDEX(Closures!$A$2:$A$138,MATCH(A429,Closures!$E$2:$E$138,0)),"")</f>
        <v/>
      </c>
      <c r="C429" s="12" t="s">
        <v>18</v>
      </c>
      <c r="D429" s="13">
        <v>16501</v>
      </c>
      <c r="E429" s="13">
        <v>16683.893700000001</v>
      </c>
      <c r="F429" s="13">
        <v>7400.2039999999997</v>
      </c>
      <c r="G429" s="13">
        <v>9364.5849999999991</v>
      </c>
      <c r="H429" s="104">
        <v>12060.6693</v>
      </c>
      <c r="I429" s="108" cm="1">
        <f t="array" ref="I429">INDEX('Subway Rank'!$G$2:$G$425,_xlfn.XMATCH($A429,'Subway Rank'!$C$2:$C$425),0)</f>
        <v>13225</v>
      </c>
      <c r="J429" s="109">
        <f t="shared" si="16"/>
        <v>1164.3307000000004</v>
      </c>
      <c r="K429" s="68">
        <f>J429/H429</f>
        <v>9.6539476461725102E-2</v>
      </c>
      <c r="L429" s="62" cm="1">
        <f t="array" ref="L429">INDEX('Subway Rank'!$L$2:$L$425,_xlfn.XMATCH($A429,'Subway Rank'!$C$2:$C$425),0)</f>
        <v>68</v>
      </c>
      <c r="M429" s="7"/>
      <c r="N429" s="7"/>
    </row>
    <row r="430" spans="1:14" s="3" customFormat="1" ht="12.75" x14ac:dyDescent="0.2">
      <c r="A430" s="71"/>
      <c r="B430" s="83"/>
      <c r="C430" s="73"/>
      <c r="D430" s="84"/>
      <c r="E430" s="84"/>
      <c r="F430" s="84"/>
      <c r="G430" s="84"/>
      <c r="H430" s="84"/>
      <c r="I430" s="84"/>
      <c r="J430" s="95"/>
      <c r="K430" s="84"/>
      <c r="L430" s="96"/>
    </row>
    <row r="431" spans="1:14" x14ac:dyDescent="0.2">
      <c r="A431" s="57" t="s">
        <v>24</v>
      </c>
      <c r="B431" s="51"/>
      <c r="C431" s="100"/>
      <c r="D431" s="102">
        <f t="shared" ref="D431:I431" si="18">SUMIF($C$4:$C$429,"B",D$4:D$429)</f>
        <v>1188606</v>
      </c>
      <c r="E431" s="102">
        <f t="shared" si="18"/>
        <v>1190460.9845999996</v>
      </c>
      <c r="F431" s="102">
        <f t="shared" si="18"/>
        <v>484847.8128999999</v>
      </c>
      <c r="G431" s="102">
        <f t="shared" si="18"/>
        <v>572372.03549999988</v>
      </c>
      <c r="H431" s="102">
        <f>SUMIF($C$4:$C$429,"B",H$4:H$429)</f>
        <v>733799.97629999998</v>
      </c>
      <c r="I431" s="56">
        <f t="shared" si="18"/>
        <v>817553</v>
      </c>
      <c r="J431" s="91">
        <f t="shared" ref="J431:J436" si="19">I431-H431</f>
        <v>83753.02370000002</v>
      </c>
      <c r="K431" s="69">
        <f>J431/H431</f>
        <v>0.11413604034481355</v>
      </c>
      <c r="L431" s="58"/>
      <c r="M431" s="7"/>
      <c r="N431" s="7"/>
    </row>
    <row r="432" spans="1:14" x14ac:dyDescent="0.2">
      <c r="A432" s="59" t="s">
        <v>25</v>
      </c>
      <c r="B432" s="35"/>
      <c r="C432" s="101"/>
      <c r="D432" s="103">
        <f t="shared" ref="D432:I432" si="20">SUMIF($C$4:$C$429,"Bx",D$4:D$429)</f>
        <v>451214</v>
      </c>
      <c r="E432" s="103">
        <f t="shared" si="20"/>
        <v>448300.64629999985</v>
      </c>
      <c r="F432" s="103">
        <f t="shared" si="20"/>
        <v>209435.3254</v>
      </c>
      <c r="G432" s="103">
        <f t="shared" si="20"/>
        <v>233290.64049999995</v>
      </c>
      <c r="H432" s="103">
        <f t="shared" si="20"/>
        <v>263306.09049999999</v>
      </c>
      <c r="I432" s="54">
        <f t="shared" si="20"/>
        <v>268131</v>
      </c>
      <c r="J432" s="92">
        <f t="shared" si="19"/>
        <v>4824.9095000000088</v>
      </c>
      <c r="K432" s="67">
        <f>J432/H432</f>
        <v>1.832433686147495E-2</v>
      </c>
      <c r="L432" s="60"/>
      <c r="M432" s="7"/>
    </row>
    <row r="433" spans="1:14" x14ac:dyDescent="0.2">
      <c r="A433" s="59" t="s">
        <v>26</v>
      </c>
      <c r="B433" s="35"/>
      <c r="C433" s="101"/>
      <c r="D433" s="103">
        <f t="shared" ref="D433:I433" si="21">SUMIF($C$4:$C$429,"M",D$4:D$429)</f>
        <v>3042005</v>
      </c>
      <c r="E433" s="103">
        <f t="shared" si="21"/>
        <v>3092233.629999999</v>
      </c>
      <c r="F433" s="103">
        <f t="shared" si="21"/>
        <v>1025103.7988000001</v>
      </c>
      <c r="G433" s="103">
        <f t="shared" si="21"/>
        <v>1179265.4543999995</v>
      </c>
      <c r="H433" s="103">
        <f t="shared" si="21"/>
        <v>1704950.9251000001</v>
      </c>
      <c r="I433" s="54">
        <f t="shared" si="21"/>
        <v>1994097</v>
      </c>
      <c r="J433" s="92">
        <f t="shared" si="19"/>
        <v>289146.07489999989</v>
      </c>
      <c r="K433" s="67">
        <f>J433/H433</f>
        <v>0.16959202205954443</v>
      </c>
      <c r="L433" s="60"/>
    </row>
    <row r="434" spans="1:14" x14ac:dyDescent="0.2">
      <c r="A434" s="59" t="s">
        <v>27</v>
      </c>
      <c r="B434" s="35"/>
      <c r="C434" s="101"/>
      <c r="D434" s="103">
        <f t="shared" ref="D434:I434" si="22">SUMIF($C$4:$C$429,"Q",D$4:D$429)</f>
        <v>755778</v>
      </c>
      <c r="E434" s="103">
        <f t="shared" si="22"/>
        <v>762879.57050000015</v>
      </c>
      <c r="F434" s="103">
        <f t="shared" si="22"/>
        <v>321192.71190000005</v>
      </c>
      <c r="G434" s="103">
        <f t="shared" si="22"/>
        <v>384726.66390000016</v>
      </c>
      <c r="H434" s="103">
        <f t="shared" si="22"/>
        <v>487846.53919999994</v>
      </c>
      <c r="I434" s="54">
        <f t="shared" si="22"/>
        <v>545545</v>
      </c>
      <c r="J434" s="92">
        <f t="shared" si="19"/>
        <v>57698.460800000059</v>
      </c>
      <c r="K434" s="67">
        <f>J434/H434</f>
        <v>0.11827174359916022</v>
      </c>
      <c r="L434" s="60"/>
    </row>
    <row r="435" spans="1:14" x14ac:dyDescent="0.2">
      <c r="A435" s="61" t="s">
        <v>28</v>
      </c>
      <c r="B435" s="64"/>
      <c r="C435" s="12"/>
      <c r="D435" s="99">
        <v>366</v>
      </c>
      <c r="E435" s="98">
        <v>-17</v>
      </c>
      <c r="F435" s="98"/>
      <c r="G435" s="98"/>
      <c r="H435" s="104"/>
      <c r="I435" s="104"/>
      <c r="J435" s="90">
        <f t="shared" si="19"/>
        <v>0</v>
      </c>
      <c r="K435" s="68"/>
      <c r="L435" s="62"/>
    </row>
    <row r="436" spans="1:14" s="6" customFormat="1" x14ac:dyDescent="0.2">
      <c r="A436" s="65" t="s">
        <v>542</v>
      </c>
      <c r="B436" s="17"/>
      <c r="C436" s="14"/>
      <c r="D436" s="5">
        <f t="shared" ref="D436:G436" si="23">SUM(D431:D435)</f>
        <v>5437969</v>
      </c>
      <c r="E436" s="5">
        <f t="shared" si="23"/>
        <v>5493857.8313999986</v>
      </c>
      <c r="F436" s="5">
        <f t="shared" si="23"/>
        <v>2040579.649</v>
      </c>
      <c r="G436" s="5">
        <f t="shared" si="23"/>
        <v>2369654.7942999993</v>
      </c>
      <c r="H436" s="82">
        <f>SUM(H431:H435)</f>
        <v>3189903.5310999998</v>
      </c>
      <c r="I436" s="82">
        <f>SUM(I431:I435)</f>
        <v>3625326</v>
      </c>
      <c r="J436" s="97">
        <f t="shared" si="19"/>
        <v>435422.46890000021</v>
      </c>
      <c r="K436" s="86">
        <f>J436/H436</f>
        <v>0.13650019966273086</v>
      </c>
      <c r="L436" s="85"/>
      <c r="M436" s="1"/>
      <c r="N436" s="1"/>
    </row>
    <row r="438" spans="1:14" x14ac:dyDescent="0.2">
      <c r="A438" s="3" t="s">
        <v>563</v>
      </c>
      <c r="B438" s="3"/>
      <c r="D438" s="7"/>
      <c r="E438" s="7"/>
      <c r="F438" s="7"/>
      <c r="G438" s="7"/>
      <c r="H438" s="7"/>
      <c r="I438" s="7"/>
      <c r="K438" s="70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6"/>
      <c r="E440" s="46"/>
      <c r="F440" s="46"/>
      <c r="G440" s="46"/>
      <c r="H440" s="46"/>
      <c r="I440" s="46"/>
      <c r="N440" s="6"/>
    </row>
    <row r="442" spans="1:14" x14ac:dyDescent="0.2">
      <c r="M442" s="6"/>
    </row>
  </sheetData>
  <sortState xmlns:xlrd2="http://schemas.microsoft.com/office/spreadsheetml/2017/richdata2" ref="A4:L69">
    <sortCondition ref="A4:A69"/>
  </sortState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42"/>
  <sheetViews>
    <sheetView showWhiteSpace="0" zoomScale="90" zoomScaleNormal="90" workbookViewId="0">
      <pane xSplit="2" ySplit="3" topLeftCell="C405" activePane="bottomRight" state="frozen"/>
      <selection pane="topRight" activeCell="C1" sqref="C1"/>
      <selection pane="bottomLeft" activeCell="A4" sqref="A4"/>
      <selection pane="bottomRight" activeCell="A438" sqref="A438"/>
    </sheetView>
  </sheetViews>
  <sheetFormatPr defaultColWidth="3.5703125" defaultRowHeight="11.25" x14ac:dyDescent="0.2"/>
  <cols>
    <col min="1" max="1" width="58.5703125" style="1" customWidth="1"/>
    <col min="2" max="2" width="3.28515625" style="1" customWidth="1"/>
    <col min="3" max="3" width="4.7109375" style="2" customWidth="1"/>
    <col min="4" max="8" width="10.42578125" style="1" bestFit="1" customWidth="1"/>
    <col min="9" max="9" width="10.140625" style="1" bestFit="1" customWidth="1"/>
    <col min="10" max="10" width="11.42578125" style="94" bestFit="1" customWidth="1"/>
    <col min="11" max="11" width="7.85546875" style="46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3.5703125" style="1"/>
    <col min="16" max="16" width="7.28515625" style="1" bestFit="1" customWidth="1"/>
    <col min="17" max="17" width="8.85546875" style="1" customWidth="1"/>
    <col min="18" max="20" width="3.5703125" style="1"/>
    <col min="21" max="21" width="6.7109375" style="1" bestFit="1" customWidth="1"/>
    <col min="22" max="22" width="6.28515625" style="1" bestFit="1" customWidth="1"/>
    <col min="23" max="16384" width="3.5703125" style="1"/>
  </cols>
  <sheetData>
    <row r="1" spans="1:21" ht="15" x14ac:dyDescent="0.25">
      <c r="A1" s="126" t="s">
        <v>30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21" s="3" customFormat="1" ht="12" thickBot="1" x14ac:dyDescent="0.25">
      <c r="A2" s="76" t="s">
        <v>33</v>
      </c>
      <c r="B2" s="77" t="s">
        <v>543</v>
      </c>
      <c r="C2" s="78" t="s">
        <v>2</v>
      </c>
      <c r="D2" s="79">
        <v>2018</v>
      </c>
      <c r="E2" s="79">
        <v>2019</v>
      </c>
      <c r="F2" s="79">
        <v>2020</v>
      </c>
      <c r="G2" s="80">
        <v>2021</v>
      </c>
      <c r="H2" s="79">
        <v>2022</v>
      </c>
      <c r="I2" s="79">
        <v>2023</v>
      </c>
      <c r="J2" s="124" t="s">
        <v>558</v>
      </c>
      <c r="K2" s="125"/>
      <c r="L2" s="81" t="s">
        <v>559</v>
      </c>
    </row>
    <row r="3" spans="1:21" s="3" customFormat="1" ht="12.75" x14ac:dyDescent="0.2">
      <c r="A3" s="71" t="s">
        <v>32</v>
      </c>
      <c r="B3" s="72"/>
      <c r="C3" s="73"/>
      <c r="D3" s="74"/>
      <c r="E3" s="74"/>
      <c r="F3" s="74"/>
      <c r="G3" s="74"/>
      <c r="H3" s="74"/>
      <c r="I3" s="74"/>
      <c r="J3" s="87"/>
      <c r="K3" s="74"/>
      <c r="L3" s="75"/>
    </row>
    <row r="4" spans="1:21" s="4" customFormat="1" x14ac:dyDescent="0.2">
      <c r="A4" s="57" t="s">
        <v>66</v>
      </c>
      <c r="B4" s="52">
        <f>'Avg Weekday'!B4</f>
        <v>1</v>
      </c>
      <c r="C4" s="8" t="s">
        <v>4</v>
      </c>
      <c r="D4" s="9">
        <v>2557</v>
      </c>
      <c r="E4" s="38">
        <v>3537.3654000000001</v>
      </c>
      <c r="F4" s="38">
        <v>1135.8484000000001</v>
      </c>
      <c r="G4" s="38">
        <v>2127.6471000000001</v>
      </c>
      <c r="H4" s="106">
        <v>2316.6089999999999</v>
      </c>
      <c r="I4" s="53" cm="1">
        <f t="array" ref="I4">INDEX('Subway Rank'!$J$2:$J$425,_xlfn.XMATCH($A4,'Subway Rank'!$C$2:$C$425),0)</f>
        <v>2550</v>
      </c>
      <c r="J4" s="88">
        <f>I4-H4</f>
        <v>233.39100000000008</v>
      </c>
      <c r="K4" s="67">
        <f>J4/H4</f>
        <v>0.1007468243454118</v>
      </c>
      <c r="L4" s="58" cm="1">
        <f t="array" ref="L4">INDEX('Subway Rank'!$L$2:$L$425,_xlfn.XMATCH($A4,'Subway Rank'!$C$2:$C$425),0)</f>
        <v>336</v>
      </c>
      <c r="M4" s="1"/>
      <c r="N4" s="7"/>
      <c r="P4" s="1"/>
      <c r="Q4" s="1"/>
      <c r="U4" s="1"/>
    </row>
    <row r="5" spans="1:21" x14ac:dyDescent="0.2">
      <c r="A5" s="59" t="s">
        <v>67</v>
      </c>
      <c r="B5" s="35"/>
      <c r="C5" s="10" t="s">
        <v>4</v>
      </c>
      <c r="D5" s="11">
        <v>11873</v>
      </c>
      <c r="E5" s="11">
        <v>11646.730799999999</v>
      </c>
      <c r="F5" s="11">
        <v>6027.9744000000001</v>
      </c>
      <c r="G5" s="11">
        <v>6237.0588000000007</v>
      </c>
      <c r="H5" s="103">
        <v>6380.6108999999997</v>
      </c>
      <c r="I5" s="105" cm="1">
        <f t="array" ref="I5">INDEX('Subway Rank'!$J$2:$J$425,_xlfn.XMATCH($A5,'Subway Rank'!$C$2:$C$425),0)</f>
        <v>6683</v>
      </c>
      <c r="J5" s="89">
        <f>I5-H5</f>
        <v>302.38910000000033</v>
      </c>
      <c r="K5" s="67">
        <f>J5/H5</f>
        <v>4.7391872775066152E-2</v>
      </c>
      <c r="L5" s="60" cm="1">
        <f t="array" ref="L5">INDEX('Subway Rank'!$L$2:$L$425,_xlfn.XMATCH($A5,'Subway Rank'!$C$2:$C$425),0)</f>
        <v>154</v>
      </c>
      <c r="M5" s="7"/>
      <c r="N5" s="7"/>
    </row>
    <row r="6" spans="1:21" s="4" customFormat="1" x14ac:dyDescent="0.2">
      <c r="A6" s="59" t="s">
        <v>68</v>
      </c>
      <c r="B6" s="35"/>
      <c r="C6" s="10" t="s">
        <v>4</v>
      </c>
      <c r="D6" s="11">
        <v>32173</v>
      </c>
      <c r="E6" s="11">
        <v>31626.9231</v>
      </c>
      <c r="F6" s="11">
        <v>11558.1945</v>
      </c>
      <c r="G6" s="11">
        <v>16775.627399999998</v>
      </c>
      <c r="H6" s="103">
        <v>21233.503799999999</v>
      </c>
      <c r="I6" s="105" cm="1">
        <f t="array" ref="I6">INDEX('Subway Rank'!$J$2:$J$425,_xlfn.XMATCH($A6,'Subway Rank'!$C$2:$C$425),0)</f>
        <v>22932</v>
      </c>
      <c r="J6" s="89">
        <f t="shared" ref="J6:J69" si="0">I6-H6</f>
        <v>1698.4962000000014</v>
      </c>
      <c r="K6" s="67">
        <f t="shared" ref="K6:K69" si="1">J6/H6</f>
        <v>7.9991329551555287E-2</v>
      </c>
      <c r="L6" s="60" cm="1">
        <f t="array" ref="L6">INDEX('Subway Rank'!$L$2:$L$425,_xlfn.XMATCH($A6,'Subway Rank'!$C$2:$C$425),0)</f>
        <v>54</v>
      </c>
      <c r="M6" s="7"/>
      <c r="N6" s="7"/>
      <c r="P6" s="1"/>
      <c r="Q6" s="1"/>
      <c r="U6" s="1"/>
    </row>
    <row r="7" spans="1:21" x14ac:dyDescent="0.2">
      <c r="A7" s="59" t="s">
        <v>69</v>
      </c>
      <c r="B7" s="35" t="str">
        <f>'Avg Weekday'!B7</f>
        <v/>
      </c>
      <c r="C7" s="10" t="s">
        <v>4</v>
      </c>
      <c r="D7" s="11">
        <v>9822</v>
      </c>
      <c r="E7" s="11">
        <v>8985.9231</v>
      </c>
      <c r="F7" s="11">
        <v>5111.6580000000004</v>
      </c>
      <c r="G7" s="11">
        <v>5955.7059000000008</v>
      </c>
      <c r="H7" s="103">
        <v>6944.9596999999994</v>
      </c>
      <c r="I7" s="105" cm="1">
        <f t="array" ref="I7">INDEX('Subway Rank'!$J$2:$J$425,_xlfn.XMATCH($A7,'Subway Rank'!$C$2:$C$425),0)</f>
        <v>7819</v>
      </c>
      <c r="J7" s="89">
        <f t="shared" si="0"/>
        <v>874.04030000000057</v>
      </c>
      <c r="K7" s="67">
        <f t="shared" si="1"/>
        <v>0.12585246534979902</v>
      </c>
      <c r="L7" s="60" cm="1">
        <f t="array" ref="L7">INDEX('Subway Rank'!$L$2:$L$425,_xlfn.XMATCH($A7,'Subway Rank'!$C$2:$C$425),0)</f>
        <v>175</v>
      </c>
      <c r="M7" s="7"/>
      <c r="N7" s="7"/>
    </row>
    <row r="8" spans="1:21" x14ac:dyDescent="0.2">
      <c r="A8" s="59" t="s">
        <v>70</v>
      </c>
      <c r="B8" s="35">
        <f>'Avg Weekday'!B8</f>
        <v>2</v>
      </c>
      <c r="C8" s="10" t="s">
        <v>4</v>
      </c>
      <c r="D8" s="11">
        <v>7529</v>
      </c>
      <c r="E8" s="11">
        <v>10299.269200000001</v>
      </c>
      <c r="F8" s="11">
        <v>5363.0437000000002</v>
      </c>
      <c r="G8" s="11">
        <v>5618.7842999999993</v>
      </c>
      <c r="H8" s="103">
        <v>4067.9849000000004</v>
      </c>
      <c r="I8" s="105" cm="1">
        <f t="array" ref="I8">INDEX('Subway Rank'!$J$2:$J$425,_xlfn.XMATCH($A8,'Subway Rank'!$C$2:$C$425),0)</f>
        <v>2833</v>
      </c>
      <c r="J8" s="89">
        <f t="shared" si="0"/>
        <v>-1234.9849000000004</v>
      </c>
      <c r="K8" s="67">
        <f t="shared" si="1"/>
        <v>-0.30358640220124716</v>
      </c>
      <c r="L8" s="60" cm="1">
        <f t="array" ref="L8">INDEX('Subway Rank'!$L$2:$L$425,_xlfn.XMATCH($A8,'Subway Rank'!$C$2:$C$425),0)</f>
        <v>206</v>
      </c>
      <c r="M8" s="7"/>
      <c r="N8" s="7"/>
    </row>
    <row r="9" spans="1:21" s="4" customFormat="1" x14ac:dyDescent="0.2">
      <c r="A9" s="59" t="s">
        <v>71</v>
      </c>
      <c r="B9" s="35" t="str">
        <f>'Avg Weekday'!B9</f>
        <v/>
      </c>
      <c r="C9" s="10" t="s">
        <v>4</v>
      </c>
      <c r="D9" s="11">
        <v>8936</v>
      </c>
      <c r="E9" s="11">
        <v>8584.4038</v>
      </c>
      <c r="F9" s="11">
        <v>4475.6229999999996</v>
      </c>
      <c r="G9" s="11">
        <v>4588.4117999999999</v>
      </c>
      <c r="H9" s="103">
        <v>5557.7359999999999</v>
      </c>
      <c r="I9" s="105" cm="1">
        <f t="array" ref="I9">INDEX('Subway Rank'!$J$2:$J$425,_xlfn.XMATCH($A9,'Subway Rank'!$C$2:$C$425),0)</f>
        <v>5605</v>
      </c>
      <c r="J9" s="89">
        <f t="shared" si="0"/>
        <v>47.264000000000124</v>
      </c>
      <c r="K9" s="67">
        <f t="shared" si="1"/>
        <v>8.5041822785393417E-3</v>
      </c>
      <c r="L9" s="60" cm="1">
        <f t="array" ref="L9">INDEX('Subway Rank'!$L$2:$L$425,_xlfn.XMATCH($A9,'Subway Rank'!$C$2:$C$425),0)</f>
        <v>222</v>
      </c>
      <c r="M9" s="7"/>
      <c r="N9" s="7"/>
      <c r="P9" s="1"/>
      <c r="Q9" s="1"/>
      <c r="U9" s="1"/>
    </row>
    <row r="10" spans="1:21" x14ac:dyDescent="0.2">
      <c r="A10" s="59" t="s">
        <v>72</v>
      </c>
      <c r="B10" s="35" t="str">
        <f>'Avg Weekday'!B10</f>
        <v/>
      </c>
      <c r="C10" s="10" t="s">
        <v>4</v>
      </c>
      <c r="D10" s="11">
        <v>8037</v>
      </c>
      <c r="E10" s="11">
        <v>7420.2115999999996</v>
      </c>
      <c r="F10" s="11">
        <v>3672.7201999999997</v>
      </c>
      <c r="G10" s="11">
        <v>4064.3333000000002</v>
      </c>
      <c r="H10" s="103">
        <v>2878.4045999999998</v>
      </c>
      <c r="I10" s="105" cm="1">
        <f t="array" ref="I10">INDEX('Subway Rank'!$J$2:$J$425,_xlfn.XMATCH($A10,'Subway Rank'!$C$2:$C$425),0)</f>
        <v>1843</v>
      </c>
      <c r="J10" s="89">
        <f t="shared" si="0"/>
        <v>-1035.4045999999998</v>
      </c>
      <c r="K10" s="67">
        <f t="shared" si="1"/>
        <v>-0.35971475309621165</v>
      </c>
      <c r="L10" s="60" cm="1">
        <f t="array" ref="L10">INDEX('Subway Rank'!$L$2:$L$425,_xlfn.XMATCH($A10,'Subway Rank'!$C$2:$C$425),0)</f>
        <v>280</v>
      </c>
      <c r="M10" s="7"/>
      <c r="N10" s="7"/>
    </row>
    <row r="11" spans="1:21" x14ac:dyDescent="0.2">
      <c r="A11" s="59" t="s">
        <v>73</v>
      </c>
      <c r="B11" s="35" t="str">
        <f>'Avg Weekday'!B11</f>
        <v/>
      </c>
      <c r="C11" s="10" t="s">
        <v>4</v>
      </c>
      <c r="D11" s="11">
        <v>6141</v>
      </c>
      <c r="E11" s="11">
        <v>6670.6539000000002</v>
      </c>
      <c r="F11" s="11">
        <v>3135.0249000000003</v>
      </c>
      <c r="G11" s="11">
        <v>3699.2157000000002</v>
      </c>
      <c r="H11" s="103">
        <v>3490.2420000000002</v>
      </c>
      <c r="I11" s="105" cm="1">
        <f t="array" ref="I11">INDEX('Subway Rank'!$J$2:$J$425,_xlfn.XMATCH($A11,'Subway Rank'!$C$2:$C$425),0)</f>
        <v>3425</v>
      </c>
      <c r="J11" s="89">
        <f t="shared" si="0"/>
        <v>-65.242000000000189</v>
      </c>
      <c r="K11" s="67">
        <f t="shared" si="1"/>
        <v>-1.8692686638920791E-2</v>
      </c>
      <c r="L11" s="60" cm="1">
        <f t="array" ref="L11">INDEX('Subway Rank'!$L$2:$L$425,_xlfn.XMATCH($A11,'Subway Rank'!$C$2:$C$425),0)</f>
        <v>271</v>
      </c>
      <c r="M11" s="7"/>
      <c r="N11" s="7"/>
    </row>
    <row r="12" spans="1:21" x14ac:dyDescent="0.2">
      <c r="A12" s="59" t="s">
        <v>74</v>
      </c>
      <c r="B12" s="35">
        <f>'Avg Weekday'!B12</f>
        <v>3</v>
      </c>
      <c r="C12" s="10" t="s">
        <v>4</v>
      </c>
      <c r="D12" s="11">
        <v>3404</v>
      </c>
      <c r="E12" s="11">
        <v>5106.8847000000005</v>
      </c>
      <c r="F12" s="11">
        <v>2721.2880999999998</v>
      </c>
      <c r="G12" s="11">
        <v>2930.1569</v>
      </c>
      <c r="H12" s="103">
        <v>2108.9351999999999</v>
      </c>
      <c r="I12" s="105" cm="1">
        <f t="array" ref="I12">INDEX('Subway Rank'!$J$2:$J$425,_xlfn.XMATCH($A12,'Subway Rank'!$C$2:$C$425),0)</f>
        <v>1352</v>
      </c>
      <c r="J12" s="89">
        <f t="shared" si="0"/>
        <v>-756.9351999999999</v>
      </c>
      <c r="K12" s="67">
        <f t="shared" si="1"/>
        <v>-0.35891818771861739</v>
      </c>
      <c r="L12" s="60" cm="1">
        <f t="array" ref="L12">INDEX('Subway Rank'!$L$2:$L$425,_xlfn.XMATCH($A12,'Subway Rank'!$C$2:$C$425),0)</f>
        <v>324</v>
      </c>
      <c r="M12" s="7"/>
      <c r="N12" s="7"/>
    </row>
    <row r="13" spans="1:21" s="4" customFormat="1" x14ac:dyDescent="0.2">
      <c r="A13" s="59" t="s">
        <v>75</v>
      </c>
      <c r="B13" s="35" t="str">
        <f>'Avg Weekday'!B13</f>
        <v/>
      </c>
      <c r="C13" s="10" t="s">
        <v>4</v>
      </c>
      <c r="D13" s="11">
        <v>5937</v>
      </c>
      <c r="E13" s="11">
        <v>5637.3461000000007</v>
      </c>
      <c r="F13" s="11">
        <v>3080.9479000000001</v>
      </c>
      <c r="G13" s="11">
        <v>3306.7058999999999</v>
      </c>
      <c r="H13" s="103">
        <v>3759.1828999999998</v>
      </c>
      <c r="I13" s="105" cm="1">
        <f t="array" ref="I13">INDEX('Subway Rank'!$J$2:$J$425,_xlfn.XMATCH($A13,'Subway Rank'!$C$2:$C$425),0)</f>
        <v>4039</v>
      </c>
      <c r="J13" s="89">
        <f t="shared" si="0"/>
        <v>279.81710000000021</v>
      </c>
      <c r="K13" s="67">
        <f t="shared" si="1"/>
        <v>7.4435617378446853E-2</v>
      </c>
      <c r="L13" s="60" cm="1">
        <f t="array" ref="L13">INDEX('Subway Rank'!$L$2:$L$425,_xlfn.XMATCH($A13,'Subway Rank'!$C$2:$C$425),0)</f>
        <v>290</v>
      </c>
      <c r="M13" s="7"/>
      <c r="N13" s="7"/>
      <c r="P13" s="1"/>
      <c r="Q13" s="1"/>
      <c r="U13" s="1"/>
    </row>
    <row r="14" spans="1:21" x14ac:dyDescent="0.2">
      <c r="A14" s="59" t="s">
        <v>76</v>
      </c>
      <c r="B14" s="35" t="str">
        <f>'Avg Weekday'!B14</f>
        <v/>
      </c>
      <c r="C14" s="10" t="s">
        <v>4</v>
      </c>
      <c r="D14" s="11">
        <v>5347</v>
      </c>
      <c r="E14" s="11">
        <v>5438.4807999999994</v>
      </c>
      <c r="F14" s="11">
        <v>2781.6824999999999</v>
      </c>
      <c r="G14" s="11">
        <v>3058.4706000000001</v>
      </c>
      <c r="H14" s="103">
        <v>2207.1426000000001</v>
      </c>
      <c r="I14" s="105" cm="1">
        <f t="array" ref="I14">INDEX('Subway Rank'!$J$2:$J$425,_xlfn.XMATCH($A14,'Subway Rank'!$C$2:$C$425),0)</f>
        <v>1585</v>
      </c>
      <c r="J14" s="89">
        <f t="shared" si="0"/>
        <v>-622.14260000000013</v>
      </c>
      <c r="K14" s="67">
        <f t="shared" si="1"/>
        <v>-0.2818769389888991</v>
      </c>
      <c r="L14" s="60" cm="1">
        <f t="array" ref="L14">INDEX('Subway Rank'!$L$2:$L$425,_xlfn.XMATCH($A14,'Subway Rank'!$C$2:$C$425),0)</f>
        <v>313</v>
      </c>
      <c r="M14" s="7"/>
      <c r="N14" s="7"/>
    </row>
    <row r="15" spans="1:21" x14ac:dyDescent="0.2">
      <c r="A15" s="59" t="s">
        <v>77</v>
      </c>
      <c r="B15" s="35" t="str">
        <f>'Avg Weekday'!B15</f>
        <v/>
      </c>
      <c r="C15" s="10" t="s">
        <v>4</v>
      </c>
      <c r="D15" s="11">
        <v>6696</v>
      </c>
      <c r="E15" s="11">
        <v>6259.6731</v>
      </c>
      <c r="F15" s="11">
        <v>3604.3582000000001</v>
      </c>
      <c r="G15" s="11">
        <v>4022.7842999999998</v>
      </c>
      <c r="H15" s="103">
        <v>4709.6210000000001</v>
      </c>
      <c r="I15" s="105" cm="1">
        <f t="array" ref="I15">INDEX('Subway Rank'!$J$2:$J$425,_xlfn.XMATCH($A15,'Subway Rank'!$C$2:$C$425),0)</f>
        <v>4973</v>
      </c>
      <c r="J15" s="89">
        <f t="shared" si="0"/>
        <v>263.37899999999991</v>
      </c>
      <c r="K15" s="67">
        <f t="shared" si="1"/>
        <v>5.5923608290348606E-2</v>
      </c>
      <c r="L15" s="60" cm="1">
        <f t="array" ref="L15">INDEX('Subway Rank'!$L$2:$L$425,_xlfn.XMATCH($A15,'Subway Rank'!$C$2:$C$425),0)</f>
        <v>275</v>
      </c>
      <c r="M15" s="7"/>
      <c r="N15" s="7"/>
    </row>
    <row r="16" spans="1:21" x14ac:dyDescent="0.2">
      <c r="A16" s="59" t="s">
        <v>78</v>
      </c>
      <c r="B16" s="35" t="str">
        <f>'Avg Weekday'!B16</f>
        <v/>
      </c>
      <c r="C16" s="10" t="s">
        <v>4</v>
      </c>
      <c r="D16" s="11">
        <v>3248</v>
      </c>
      <c r="E16" s="11">
        <v>2841.2116000000001</v>
      </c>
      <c r="F16" s="11">
        <v>1448.9524999999999</v>
      </c>
      <c r="G16" s="11">
        <v>1753.2745</v>
      </c>
      <c r="H16" s="103">
        <v>1708.6305</v>
      </c>
      <c r="I16" s="105" cm="1">
        <f t="array" ref="I16">INDEX('Subway Rank'!$J$2:$J$425,_xlfn.XMATCH($A16,'Subway Rank'!$C$2:$C$425),0)</f>
        <v>1603</v>
      </c>
      <c r="J16" s="89">
        <f t="shared" si="0"/>
        <v>-105.63049999999998</v>
      </c>
      <c r="K16" s="67">
        <f t="shared" si="1"/>
        <v>-6.182173383888441E-2</v>
      </c>
      <c r="L16" s="60" cm="1">
        <f t="array" ref="L16">INDEX('Subway Rank'!$L$2:$L$425,_xlfn.XMATCH($A16,'Subway Rank'!$C$2:$C$425),0)</f>
        <v>391</v>
      </c>
      <c r="M16" s="7"/>
      <c r="N16" s="7"/>
    </row>
    <row r="17" spans="1:21" x14ac:dyDescent="0.2">
      <c r="A17" s="59" t="s">
        <v>79</v>
      </c>
      <c r="B17" s="35" t="str">
        <f>'Avg Weekday'!B17</f>
        <v/>
      </c>
      <c r="C17" s="10" t="s">
        <v>4</v>
      </c>
      <c r="D17" s="11">
        <v>3936</v>
      </c>
      <c r="E17" s="11">
        <v>3538.5576999999998</v>
      </c>
      <c r="F17" s="11">
        <v>1746.6791000000001</v>
      </c>
      <c r="G17" s="11">
        <v>2151.9412000000002</v>
      </c>
      <c r="H17" s="103">
        <v>1981.4652999999998</v>
      </c>
      <c r="I17" s="105" cm="1">
        <f t="array" ref="I17">INDEX('Subway Rank'!$J$2:$J$425,_xlfn.XMATCH($A17,'Subway Rank'!$C$2:$C$425),0)</f>
        <v>1872</v>
      </c>
      <c r="J17" s="89">
        <f t="shared" si="0"/>
        <v>-109.46529999999984</v>
      </c>
      <c r="K17" s="67">
        <f t="shared" si="1"/>
        <v>-5.5244621240654504E-2</v>
      </c>
      <c r="L17" s="60" cm="1">
        <f t="array" ref="L17">INDEX('Subway Rank'!$L$2:$L$425,_xlfn.XMATCH($A17,'Subway Rank'!$C$2:$C$425),0)</f>
        <v>365</v>
      </c>
      <c r="M17" s="7"/>
      <c r="N17" s="7"/>
    </row>
    <row r="18" spans="1:21" x14ac:dyDescent="0.2">
      <c r="A18" s="59" t="s">
        <v>80</v>
      </c>
      <c r="B18" s="35" t="str">
        <f>'Avg Weekday'!B18</f>
        <v/>
      </c>
      <c r="C18" s="10" t="s">
        <v>4</v>
      </c>
      <c r="D18" s="11">
        <v>9499</v>
      </c>
      <c r="E18" s="11">
        <v>8337.3461000000007</v>
      </c>
      <c r="F18" s="11">
        <v>3985.1856000000002</v>
      </c>
      <c r="G18" s="11">
        <v>4453.2156999999997</v>
      </c>
      <c r="H18" s="103">
        <v>5771.2248</v>
      </c>
      <c r="I18" s="105" cm="1">
        <f t="array" ref="I18">INDEX('Subway Rank'!$J$2:$J$425,_xlfn.XMATCH($A18,'Subway Rank'!$C$2:$C$425),0)</f>
        <v>5977</v>
      </c>
      <c r="J18" s="89">
        <f t="shared" si="0"/>
        <v>205.77520000000004</v>
      </c>
      <c r="K18" s="67">
        <f t="shared" si="1"/>
        <v>3.5655377693830266E-2</v>
      </c>
      <c r="L18" s="60" cm="1">
        <f t="array" ref="L18">INDEX('Subway Rank'!$L$2:$L$425,_xlfn.XMATCH($A18,'Subway Rank'!$C$2:$C$425),0)</f>
        <v>169</v>
      </c>
      <c r="M18" s="7"/>
      <c r="N18" s="7"/>
    </row>
    <row r="19" spans="1:21" x14ac:dyDescent="0.2">
      <c r="A19" s="59" t="s">
        <v>81</v>
      </c>
      <c r="B19" s="35" t="str">
        <f>'Avg Weekday'!B19</f>
        <v/>
      </c>
      <c r="C19" s="10" t="s">
        <v>4</v>
      </c>
      <c r="D19" s="11">
        <v>4720</v>
      </c>
      <c r="E19" s="11">
        <v>4201.6154000000006</v>
      </c>
      <c r="F19" s="11">
        <v>2209.1320000000001</v>
      </c>
      <c r="G19" s="11">
        <v>2724.1569</v>
      </c>
      <c r="H19" s="103">
        <v>2656.5034000000001</v>
      </c>
      <c r="I19" s="105" cm="1">
        <f t="array" ref="I19">INDEX('Subway Rank'!$J$2:$J$425,_xlfn.XMATCH($A19,'Subway Rank'!$C$2:$C$425),0)</f>
        <v>2654</v>
      </c>
      <c r="J19" s="89">
        <f t="shared" si="0"/>
        <v>-2.503400000000056</v>
      </c>
      <c r="K19" s="67">
        <f t="shared" si="1"/>
        <v>-9.4236657103471272E-4</v>
      </c>
      <c r="L19" s="60" cm="1">
        <f t="array" ref="L19">INDEX('Subway Rank'!$L$2:$L$425,_xlfn.XMATCH($A19,'Subway Rank'!$C$2:$C$425),0)</f>
        <v>322</v>
      </c>
      <c r="M19" s="7"/>
      <c r="N19" s="7"/>
    </row>
    <row r="20" spans="1:21" x14ac:dyDescent="0.2">
      <c r="A20" s="59" t="s">
        <v>82</v>
      </c>
      <c r="B20" s="35">
        <f>'Avg Weekday'!B20</f>
        <v>4</v>
      </c>
      <c r="C20" s="10" t="s">
        <v>4</v>
      </c>
      <c r="D20" s="11">
        <v>2578</v>
      </c>
      <c r="E20" s="11">
        <v>3410.6539000000002</v>
      </c>
      <c r="F20" s="11">
        <v>1824.4702</v>
      </c>
      <c r="G20" s="11">
        <v>2143.5294000000004</v>
      </c>
      <c r="H20" s="103">
        <v>2890.8251</v>
      </c>
      <c r="I20" s="105" cm="1">
        <f t="array" ref="I20">INDEX('Subway Rank'!$J$2:$J$425,_xlfn.XMATCH($A20,'Subway Rank'!$C$2:$C$425),0)</f>
        <v>3141</v>
      </c>
      <c r="J20" s="89">
        <f t="shared" si="0"/>
        <v>250.17489999999998</v>
      </c>
      <c r="K20" s="67">
        <f t="shared" si="1"/>
        <v>8.6541001736839762E-2</v>
      </c>
      <c r="L20" s="60" cm="1">
        <f t="array" ref="L20">INDEX('Subway Rank'!$L$2:$L$425,_xlfn.XMATCH($A20,'Subway Rank'!$C$2:$C$425),0)</f>
        <v>298</v>
      </c>
      <c r="M20" s="7"/>
      <c r="N20" s="7"/>
    </row>
    <row r="21" spans="1:21" x14ac:dyDescent="0.2">
      <c r="A21" s="59" t="s">
        <v>83</v>
      </c>
      <c r="B21" s="35" t="str">
        <f>'Avg Weekday'!B21</f>
        <v/>
      </c>
      <c r="C21" s="10" t="s">
        <v>4</v>
      </c>
      <c r="D21" s="11">
        <v>8591</v>
      </c>
      <c r="E21" s="11">
        <v>8110.0192999999999</v>
      </c>
      <c r="F21" s="11">
        <v>4512.8762999999999</v>
      </c>
      <c r="G21" s="11">
        <v>4826.9215000000004</v>
      </c>
      <c r="H21" s="103">
        <v>5539.1674000000003</v>
      </c>
      <c r="I21" s="105" cm="1">
        <f t="array" ref="I21">INDEX('Subway Rank'!$J$2:$J$425,_xlfn.XMATCH($A21,'Subway Rank'!$C$2:$C$425),0)</f>
        <v>5512</v>
      </c>
      <c r="J21" s="89">
        <f t="shared" si="0"/>
        <v>-27.167400000000271</v>
      </c>
      <c r="K21" s="67">
        <f t="shared" si="1"/>
        <v>-4.904599922363832E-3</v>
      </c>
      <c r="L21" s="60" cm="1">
        <f t="array" ref="L21">INDEX('Subway Rank'!$L$2:$L$425,_xlfn.XMATCH($A21,'Subway Rank'!$C$2:$C$425),0)</f>
        <v>177</v>
      </c>
      <c r="M21" s="7"/>
      <c r="N21" s="7"/>
    </row>
    <row r="22" spans="1:21" x14ac:dyDescent="0.2">
      <c r="A22" s="59" t="s">
        <v>84</v>
      </c>
      <c r="B22" s="35" t="str">
        <f>'Avg Weekday'!B22</f>
        <v/>
      </c>
      <c r="C22" s="10" t="s">
        <v>4</v>
      </c>
      <c r="D22" s="11">
        <v>19975</v>
      </c>
      <c r="E22" s="11">
        <v>20597.25</v>
      </c>
      <c r="F22" s="11">
        <v>10199.0965</v>
      </c>
      <c r="G22" s="11">
        <v>11301.588299999999</v>
      </c>
      <c r="H22" s="103">
        <v>9834.7884999999987</v>
      </c>
      <c r="I22" s="105" cm="1">
        <f t="array" ref="I22">INDEX('Subway Rank'!$J$2:$J$425,_xlfn.XMATCH($A22,'Subway Rank'!$C$2:$C$425),0)</f>
        <v>9959</v>
      </c>
      <c r="J22" s="89">
        <f t="shared" si="0"/>
        <v>124.21150000000125</v>
      </c>
      <c r="K22" s="67">
        <f t="shared" si="1"/>
        <v>1.2629808968439054E-2</v>
      </c>
      <c r="L22" s="60" cm="1">
        <f t="array" ref="L22">INDEX('Subway Rank'!$L$2:$L$425,_xlfn.XMATCH($A22,'Subway Rank'!$C$2:$C$425),0)</f>
        <v>89</v>
      </c>
      <c r="M22" s="7"/>
      <c r="N22" s="7"/>
    </row>
    <row r="23" spans="1:21" x14ac:dyDescent="0.2">
      <c r="A23" s="59" t="s">
        <v>85</v>
      </c>
      <c r="B23" s="35" t="str">
        <f>'Avg Weekday'!B23</f>
        <v/>
      </c>
      <c r="C23" s="10" t="s">
        <v>4</v>
      </c>
      <c r="D23" s="11">
        <v>5379</v>
      </c>
      <c r="E23" s="11">
        <v>5490.8654000000006</v>
      </c>
      <c r="F23" s="11">
        <v>2437.0653000000002</v>
      </c>
      <c r="G23" s="11">
        <v>3056.3725999999997</v>
      </c>
      <c r="H23" s="103">
        <v>2866.3887999999997</v>
      </c>
      <c r="I23" s="105" cm="1">
        <f t="array" ref="I23">INDEX('Subway Rank'!$J$2:$J$425,_xlfn.XMATCH($A23,'Subway Rank'!$C$2:$C$425),0)</f>
        <v>2806</v>
      </c>
      <c r="J23" s="89">
        <f t="shared" si="0"/>
        <v>-60.388799999999719</v>
      </c>
      <c r="K23" s="67">
        <f t="shared" si="1"/>
        <v>-2.1067902581812951E-2</v>
      </c>
      <c r="L23" s="60" cm="1">
        <f t="array" ref="L23">INDEX('Subway Rank'!$L$2:$L$425,_xlfn.XMATCH($A23,'Subway Rank'!$C$2:$C$425),0)</f>
        <v>315</v>
      </c>
      <c r="M23" s="7"/>
      <c r="N23" s="7"/>
    </row>
    <row r="24" spans="1:21" x14ac:dyDescent="0.2">
      <c r="A24" s="59" t="s">
        <v>86</v>
      </c>
      <c r="B24" s="35" t="str">
        <f>'Avg Weekday'!B24</f>
        <v/>
      </c>
      <c r="C24" s="10" t="s">
        <v>4</v>
      </c>
      <c r="D24" s="11">
        <v>1840</v>
      </c>
      <c r="E24" s="11">
        <v>2367.8653999999997</v>
      </c>
      <c r="F24" s="11">
        <v>1168.9623000000001</v>
      </c>
      <c r="G24" s="11">
        <v>1153.0391999999999</v>
      </c>
      <c r="H24" s="103">
        <v>1250.5788</v>
      </c>
      <c r="I24" s="105" cm="1">
        <f t="array" ref="I24">INDEX('Subway Rank'!$J$2:$J$425,_xlfn.XMATCH($A24,'Subway Rank'!$C$2:$C$425),0)</f>
        <v>1171</v>
      </c>
      <c r="J24" s="89">
        <f t="shared" si="0"/>
        <v>-79.578800000000001</v>
      </c>
      <c r="K24" s="67">
        <f t="shared" si="1"/>
        <v>-6.3633575109381349E-2</v>
      </c>
      <c r="L24" s="60" cm="1">
        <f t="array" ref="L24">INDEX('Subway Rank'!$L$2:$L$425,_xlfn.XMATCH($A24,'Subway Rank'!$C$2:$C$425),0)</f>
        <v>371</v>
      </c>
      <c r="M24" s="7"/>
      <c r="N24" s="7"/>
    </row>
    <row r="25" spans="1:21" x14ac:dyDescent="0.2">
      <c r="A25" s="59" t="s">
        <v>87</v>
      </c>
      <c r="B25" s="35" t="str">
        <f>'Avg Weekday'!B25</f>
        <v/>
      </c>
      <c r="C25" s="10" t="s">
        <v>4</v>
      </c>
      <c r="D25" s="11">
        <v>6428</v>
      </c>
      <c r="E25" s="11">
        <v>7059.8077000000003</v>
      </c>
      <c r="F25" s="11">
        <v>3204.8937000000001</v>
      </c>
      <c r="G25" s="11">
        <v>4005.3530000000001</v>
      </c>
      <c r="H25" s="103">
        <v>2883.9884000000002</v>
      </c>
      <c r="I25" s="105" cm="1">
        <f t="array" ref="I25">INDEX('Subway Rank'!$J$2:$J$425,_xlfn.XMATCH($A25,'Subway Rank'!$C$2:$C$425),0)</f>
        <v>2068</v>
      </c>
      <c r="J25" s="89">
        <f t="shared" si="0"/>
        <v>-815.98840000000018</v>
      </c>
      <c r="K25" s="67">
        <f t="shared" si="1"/>
        <v>-0.28293747644754746</v>
      </c>
      <c r="L25" s="60" cm="1">
        <f t="array" ref="L25">INDEX('Subway Rank'!$L$2:$L$425,_xlfn.XMATCH($A25,'Subway Rank'!$C$2:$C$425),0)</f>
        <v>242</v>
      </c>
      <c r="M25" s="7"/>
      <c r="N25" s="7"/>
    </row>
    <row r="26" spans="1:21" s="4" customFormat="1" x14ac:dyDescent="0.2">
      <c r="A26" s="59" t="s">
        <v>88</v>
      </c>
      <c r="B26" s="35" t="str">
        <f>'Avg Weekday'!B26</f>
        <v/>
      </c>
      <c r="C26" s="10" t="s">
        <v>4</v>
      </c>
      <c r="D26" s="11">
        <v>4793</v>
      </c>
      <c r="E26" s="11">
        <v>4587.9808000000003</v>
      </c>
      <c r="F26" s="11">
        <v>2330.5671000000002</v>
      </c>
      <c r="G26" s="11">
        <v>2696.902</v>
      </c>
      <c r="H26" s="103">
        <v>3917.2669999999998</v>
      </c>
      <c r="I26" s="105" cm="1">
        <f t="array" ref="I26">INDEX('Subway Rank'!$J$2:$J$425,_xlfn.XMATCH($A26,'Subway Rank'!$C$2:$C$425),0)</f>
        <v>4818</v>
      </c>
      <c r="J26" s="89">
        <f t="shared" si="0"/>
        <v>900.73300000000017</v>
      </c>
      <c r="K26" s="67">
        <f t="shared" si="1"/>
        <v>0.22993913869031654</v>
      </c>
      <c r="L26" s="60" cm="1">
        <f t="array" ref="L26">INDEX('Subway Rank'!$L$2:$L$425,_xlfn.XMATCH($A26,'Subway Rank'!$C$2:$C$425),0)</f>
        <v>273</v>
      </c>
      <c r="M26" s="7"/>
      <c r="N26" s="7"/>
      <c r="P26" s="1"/>
      <c r="Q26" s="1"/>
      <c r="U26" s="1"/>
    </row>
    <row r="27" spans="1:21" x14ac:dyDescent="0.2">
      <c r="A27" s="59" t="s">
        <v>89</v>
      </c>
      <c r="B27" s="35" t="str">
        <f>'Avg Weekday'!B27</f>
        <v/>
      </c>
      <c r="C27" s="10" t="s">
        <v>4</v>
      </c>
      <c r="D27" s="11">
        <v>2139</v>
      </c>
      <c r="E27" s="11">
        <v>2303.8461000000002</v>
      </c>
      <c r="F27" s="11">
        <v>1007.5385</v>
      </c>
      <c r="G27" s="11">
        <v>1412.7451000000001</v>
      </c>
      <c r="H27" s="103">
        <v>1368.4265</v>
      </c>
      <c r="I27" s="105" cm="1">
        <f t="array" ref="I27">INDEX('Subway Rank'!$J$2:$J$425,_xlfn.XMATCH($A27,'Subway Rank'!$C$2:$C$425),0)</f>
        <v>1299</v>
      </c>
      <c r="J27" s="89">
        <f t="shared" si="0"/>
        <v>-69.426500000000033</v>
      </c>
      <c r="K27" s="67">
        <f t="shared" si="1"/>
        <v>-5.0734548037472259E-2</v>
      </c>
      <c r="L27" s="60" cm="1">
        <f t="array" ref="L27">INDEX('Subway Rank'!$L$2:$L$425,_xlfn.XMATCH($A27,'Subway Rank'!$C$2:$C$425),0)</f>
        <v>393</v>
      </c>
      <c r="M27" s="7"/>
      <c r="N27" s="7"/>
    </row>
    <row r="28" spans="1:21" x14ac:dyDescent="0.2">
      <c r="A28" s="59" t="s">
        <v>90</v>
      </c>
      <c r="B28" s="35" t="str">
        <f>'Avg Weekday'!B28</f>
        <v/>
      </c>
      <c r="C28" s="10" t="s">
        <v>4</v>
      </c>
      <c r="D28" s="11">
        <v>6536</v>
      </c>
      <c r="E28" s="11">
        <v>5754.6345999999994</v>
      </c>
      <c r="F28" s="11">
        <v>3263.7058999999999</v>
      </c>
      <c r="G28" s="11">
        <v>3213.8235</v>
      </c>
      <c r="H28" s="103">
        <v>3283.3420000000001</v>
      </c>
      <c r="I28" s="105" cm="1">
        <f t="array" ref="I28">INDEX('Subway Rank'!$J$2:$J$425,_xlfn.XMATCH($A28,'Subway Rank'!$C$2:$C$425),0)</f>
        <v>3739</v>
      </c>
      <c r="J28" s="89">
        <f t="shared" si="0"/>
        <v>455.6579999999999</v>
      </c>
      <c r="K28" s="67">
        <f t="shared" si="1"/>
        <v>0.13877871997495231</v>
      </c>
      <c r="L28" s="60" cm="1">
        <f t="array" ref="L28">INDEX('Subway Rank'!$L$2:$L$425,_xlfn.XMATCH($A28,'Subway Rank'!$C$2:$C$425),0)</f>
        <v>279</v>
      </c>
      <c r="M28" s="7"/>
      <c r="N28" s="7"/>
    </row>
    <row r="29" spans="1:21" x14ac:dyDescent="0.2">
      <c r="A29" s="59" t="s">
        <v>91</v>
      </c>
      <c r="B29" s="35"/>
      <c r="C29" s="10" t="s">
        <v>4</v>
      </c>
      <c r="D29" s="11">
        <v>2897</v>
      </c>
      <c r="E29" s="11">
        <v>2832.1923000000002</v>
      </c>
      <c r="F29" s="11">
        <v>1416.8811999999998</v>
      </c>
      <c r="G29" s="11">
        <v>1599.4313999999999</v>
      </c>
      <c r="H29" s="103">
        <v>1893.2055</v>
      </c>
      <c r="I29" s="105" cm="1">
        <f t="array" ref="I29">INDEX('Subway Rank'!$J$2:$J$425,_xlfn.XMATCH($A29,'Subway Rank'!$C$2:$C$425),0)</f>
        <v>1726</v>
      </c>
      <c r="J29" s="89">
        <f t="shared" si="0"/>
        <v>-167.20550000000003</v>
      </c>
      <c r="K29" s="67">
        <f t="shared" si="1"/>
        <v>-8.831872715349709E-2</v>
      </c>
      <c r="L29" s="60" cm="1">
        <f t="array" ref="L29">INDEX('Subway Rank'!$L$2:$L$425,_xlfn.XMATCH($A29,'Subway Rank'!$C$2:$C$425),0)</f>
        <v>329</v>
      </c>
      <c r="M29" s="7"/>
      <c r="N29" s="7"/>
    </row>
    <row r="30" spans="1:21" x14ac:dyDescent="0.2">
      <c r="A30" s="59" t="s">
        <v>92</v>
      </c>
      <c r="B30" s="35" t="str">
        <f>'Avg Weekday'!B30</f>
        <v/>
      </c>
      <c r="C30" s="10" t="s">
        <v>4</v>
      </c>
      <c r="D30" s="11">
        <v>3182</v>
      </c>
      <c r="E30" s="11">
        <v>3171.1154000000001</v>
      </c>
      <c r="F30" s="11">
        <v>1457.7998</v>
      </c>
      <c r="G30" s="11">
        <v>1819.3530000000001</v>
      </c>
      <c r="H30" s="103">
        <v>1704.0098</v>
      </c>
      <c r="I30" s="105" cm="1">
        <f t="array" ref="I30">INDEX('Subway Rank'!$J$2:$J$425,_xlfn.XMATCH($A30,'Subway Rank'!$C$2:$C$425),0)</f>
        <v>1587</v>
      </c>
      <c r="J30" s="89">
        <f t="shared" si="0"/>
        <v>-117.00980000000004</v>
      </c>
      <c r="K30" s="67">
        <f t="shared" si="1"/>
        <v>-6.8667328086962909E-2</v>
      </c>
      <c r="L30" s="60" cm="1">
        <f t="array" ref="L30">INDEX('Subway Rank'!$L$2:$L$425,_xlfn.XMATCH($A30,'Subway Rank'!$C$2:$C$425),0)</f>
        <v>377</v>
      </c>
      <c r="M30" s="7"/>
      <c r="N30" s="7"/>
    </row>
    <row r="31" spans="1:21" x14ac:dyDescent="0.2">
      <c r="A31" s="59" t="s">
        <v>93</v>
      </c>
      <c r="B31" s="35" t="str">
        <f>'Avg Weekday'!B31</f>
        <v/>
      </c>
      <c r="C31" s="10" t="s">
        <v>4</v>
      </c>
      <c r="D31" s="11">
        <v>10885</v>
      </c>
      <c r="E31" s="11">
        <v>10570.7693</v>
      </c>
      <c r="F31" s="11">
        <v>5253.9580999999998</v>
      </c>
      <c r="G31" s="11">
        <v>5919.1372000000001</v>
      </c>
      <c r="H31" s="103">
        <v>6876.5249000000003</v>
      </c>
      <c r="I31" s="105" cm="1">
        <f t="array" ref="I31">INDEX('Subway Rank'!$J$2:$J$425,_xlfn.XMATCH($A31,'Subway Rank'!$C$2:$C$425),0)</f>
        <v>7807</v>
      </c>
      <c r="J31" s="89">
        <f t="shared" si="0"/>
        <v>930.47509999999966</v>
      </c>
      <c r="K31" s="67">
        <f t="shared" si="1"/>
        <v>0.13531182007353737</v>
      </c>
      <c r="L31" s="60" cm="1">
        <f t="array" ref="L31">INDEX('Subway Rank'!$L$2:$L$425,_xlfn.XMATCH($A31,'Subway Rank'!$C$2:$C$425),0)</f>
        <v>176</v>
      </c>
      <c r="M31" s="7"/>
      <c r="N31" s="7"/>
    </row>
    <row r="32" spans="1:21" x14ac:dyDescent="0.2">
      <c r="A32" s="59" t="s">
        <v>94</v>
      </c>
      <c r="B32" s="35" t="str">
        <f>'Avg Weekday'!B32</f>
        <v/>
      </c>
      <c r="C32" s="10" t="s">
        <v>4</v>
      </c>
      <c r="D32" s="11">
        <v>6411</v>
      </c>
      <c r="E32" s="11">
        <v>5808.5960999999998</v>
      </c>
      <c r="F32" s="11">
        <v>3098.2444</v>
      </c>
      <c r="G32" s="11">
        <v>3283.0784000000003</v>
      </c>
      <c r="H32" s="103">
        <v>3501.1018000000004</v>
      </c>
      <c r="I32" s="105" cm="1">
        <f t="array" ref="I32">INDEX('Subway Rank'!$J$2:$J$425,_xlfn.XMATCH($A32,'Subway Rank'!$C$2:$C$425),0)</f>
        <v>2367</v>
      </c>
      <c r="J32" s="89">
        <f t="shared" si="0"/>
        <v>-1134.1018000000004</v>
      </c>
      <c r="K32" s="67">
        <f t="shared" si="1"/>
        <v>-0.32392711345896891</v>
      </c>
      <c r="L32" s="60" cm="1">
        <f t="array" ref="L32">INDEX('Subway Rank'!$L$2:$L$425,_xlfn.XMATCH($A32,'Subway Rank'!$C$2:$C$425),0)</f>
        <v>274</v>
      </c>
      <c r="M32" s="7"/>
      <c r="N32" s="7"/>
    </row>
    <row r="33" spans="1:21" x14ac:dyDescent="0.2">
      <c r="A33" s="59" t="s">
        <v>95</v>
      </c>
      <c r="B33" s="35" t="str">
        <f>'Avg Weekday'!B33</f>
        <v/>
      </c>
      <c r="C33" s="10" t="s">
        <v>4</v>
      </c>
      <c r="D33" s="11">
        <v>3364</v>
      </c>
      <c r="E33" s="11">
        <v>2954.9229999999998</v>
      </c>
      <c r="F33" s="11">
        <v>1558.3152</v>
      </c>
      <c r="G33" s="11">
        <v>1534.6667</v>
      </c>
      <c r="H33" s="103">
        <v>1487.9728</v>
      </c>
      <c r="I33" s="105" cm="1">
        <f t="array" ref="I33">INDEX('Subway Rank'!$J$2:$J$425,_xlfn.XMATCH($A33,'Subway Rank'!$C$2:$C$425),0)</f>
        <v>1533</v>
      </c>
      <c r="J33" s="89">
        <f t="shared" si="0"/>
        <v>45.027199999999993</v>
      </c>
      <c r="K33" s="67">
        <f t="shared" si="1"/>
        <v>3.0260768207590886E-2</v>
      </c>
      <c r="L33" s="60" cm="1">
        <f t="array" ref="L33">INDEX('Subway Rank'!$L$2:$L$425,_xlfn.XMATCH($A33,'Subway Rank'!$C$2:$C$425),0)</f>
        <v>386</v>
      </c>
      <c r="M33" s="7"/>
      <c r="N33" s="7"/>
    </row>
    <row r="34" spans="1:21" x14ac:dyDescent="0.2">
      <c r="A34" s="59" t="s">
        <v>96</v>
      </c>
      <c r="B34" s="35" t="str">
        <f>'Avg Weekday'!B34</f>
        <v/>
      </c>
      <c r="C34" s="10" t="s">
        <v>4</v>
      </c>
      <c r="D34" s="11">
        <v>767</v>
      </c>
      <c r="E34" s="11">
        <v>689.86539999999991</v>
      </c>
      <c r="F34" s="11">
        <v>420.33029999999997</v>
      </c>
      <c r="G34" s="11">
        <v>408.92160000000001</v>
      </c>
      <c r="H34" s="103">
        <v>447.14369999999997</v>
      </c>
      <c r="I34" s="105" cm="1">
        <f t="array" ref="I34">INDEX('Subway Rank'!$J$2:$J$425,_xlfn.XMATCH($A34,'Subway Rank'!$C$2:$C$425),0)</f>
        <v>519</v>
      </c>
      <c r="J34" s="89">
        <f t="shared" si="0"/>
        <v>71.856300000000033</v>
      </c>
      <c r="K34" s="67">
        <f t="shared" si="1"/>
        <v>0.16070068749710673</v>
      </c>
      <c r="L34" s="60" cm="1">
        <f t="array" ref="L34">INDEX('Subway Rank'!$L$2:$L$425,_xlfn.XMATCH($A34,'Subway Rank'!$C$2:$C$425),0)</f>
        <v>414</v>
      </c>
      <c r="M34" s="7"/>
      <c r="N34" s="7"/>
    </row>
    <row r="35" spans="1:21" x14ac:dyDescent="0.2">
      <c r="A35" s="59" t="s">
        <v>97</v>
      </c>
      <c r="B35" s="35" t="str">
        <f>'Avg Weekday'!B35</f>
        <v/>
      </c>
      <c r="C35" s="10" t="s">
        <v>4</v>
      </c>
      <c r="D35" s="11">
        <v>5050</v>
      </c>
      <c r="E35" s="11">
        <v>4373.6153999999997</v>
      </c>
      <c r="F35" s="11">
        <v>2621.5826000000002</v>
      </c>
      <c r="G35" s="11">
        <v>2523.3334</v>
      </c>
      <c r="H35" s="103">
        <v>2824.8069999999998</v>
      </c>
      <c r="I35" s="105" cm="1">
        <f t="array" ref="I35">INDEX('Subway Rank'!$J$2:$J$425,_xlfn.XMATCH($A35,'Subway Rank'!$C$2:$C$425),0)</f>
        <v>3263</v>
      </c>
      <c r="J35" s="89">
        <f t="shared" si="0"/>
        <v>438.19300000000021</v>
      </c>
      <c r="K35" s="67">
        <f t="shared" si="1"/>
        <v>0.15512316416661395</v>
      </c>
      <c r="L35" s="60" cm="1">
        <f t="array" ref="L35">INDEX('Subway Rank'!$L$2:$L$425,_xlfn.XMATCH($A35,'Subway Rank'!$C$2:$C$425),0)</f>
        <v>299</v>
      </c>
      <c r="M35" s="7"/>
      <c r="N35" s="7"/>
    </row>
    <row r="36" spans="1:21" x14ac:dyDescent="0.2">
      <c r="A36" s="59" t="s">
        <v>98</v>
      </c>
      <c r="B36" s="35" t="str">
        <f>'Avg Weekday'!B36</f>
        <v/>
      </c>
      <c r="C36" s="10" t="s">
        <v>4</v>
      </c>
      <c r="D36" s="11">
        <v>7791</v>
      </c>
      <c r="E36" s="11">
        <v>7478.75</v>
      </c>
      <c r="F36" s="11">
        <v>4651.2314999999999</v>
      </c>
      <c r="G36" s="11">
        <v>4469.5294999999996</v>
      </c>
      <c r="H36" s="103">
        <v>4456.4212000000007</v>
      </c>
      <c r="I36" s="105" cm="1">
        <f t="array" ref="I36">INDEX('Subway Rank'!$J$2:$J$425,_xlfn.XMATCH($A36,'Subway Rank'!$C$2:$C$425),0)</f>
        <v>5574</v>
      </c>
      <c r="J36" s="89">
        <f t="shared" si="0"/>
        <v>1117.5787999999993</v>
      </c>
      <c r="K36" s="67">
        <f t="shared" si="1"/>
        <v>0.2507794370962958</v>
      </c>
      <c r="L36" s="60" cm="1">
        <f t="array" ref="L36">INDEX('Subway Rank'!$L$2:$L$425,_xlfn.XMATCH($A36,'Subway Rank'!$C$2:$C$425),0)</f>
        <v>184</v>
      </c>
      <c r="M36" s="7"/>
      <c r="N36" s="7"/>
    </row>
    <row r="37" spans="1:21" s="4" customFormat="1" x14ac:dyDescent="0.2">
      <c r="A37" s="59" t="s">
        <v>99</v>
      </c>
      <c r="B37" s="35" t="str">
        <f>'Avg Weekday'!B37</f>
        <v/>
      </c>
      <c r="C37" s="10" t="s">
        <v>4</v>
      </c>
      <c r="D37" s="11">
        <v>2032</v>
      </c>
      <c r="E37" s="11">
        <v>2608.3077000000003</v>
      </c>
      <c r="F37" s="11">
        <v>1387.4706000000001</v>
      </c>
      <c r="G37" s="11">
        <v>1330.3333</v>
      </c>
      <c r="H37" s="103">
        <v>1426.9841999999999</v>
      </c>
      <c r="I37" s="105" cm="1">
        <f t="array" ref="I37">INDEX('Subway Rank'!$J$2:$J$425,_xlfn.XMATCH($A37,'Subway Rank'!$C$2:$C$425),0)</f>
        <v>1343</v>
      </c>
      <c r="J37" s="89">
        <f t="shared" si="0"/>
        <v>-83.984199999999873</v>
      </c>
      <c r="K37" s="67">
        <f t="shared" si="1"/>
        <v>-5.8854330692659301E-2</v>
      </c>
      <c r="L37" s="60" cm="1">
        <f t="array" ref="L37">INDEX('Subway Rank'!$L$2:$L$425,_xlfn.XMATCH($A37,'Subway Rank'!$C$2:$C$425),0)</f>
        <v>334</v>
      </c>
      <c r="M37" s="7"/>
      <c r="N37" s="7"/>
      <c r="P37" s="1"/>
      <c r="Q37" s="1"/>
      <c r="U37" s="1"/>
    </row>
    <row r="38" spans="1:21" s="4" customFormat="1" x14ac:dyDescent="0.2">
      <c r="A38" s="59" t="s">
        <v>100</v>
      </c>
      <c r="B38" s="35" t="str">
        <f>'Avg Weekday'!B38</f>
        <v/>
      </c>
      <c r="C38" s="10" t="s">
        <v>4</v>
      </c>
      <c r="D38" s="11">
        <v>7156</v>
      </c>
      <c r="E38" s="11">
        <v>6836.1345999999994</v>
      </c>
      <c r="F38" s="11">
        <v>3906.1809999999996</v>
      </c>
      <c r="G38" s="11">
        <v>4008.6079</v>
      </c>
      <c r="H38" s="103">
        <v>4433.8148000000001</v>
      </c>
      <c r="I38" s="105" cm="1">
        <f t="array" ref="I38">INDEX('Subway Rank'!$J$2:$J$425,_xlfn.XMATCH($A38,'Subway Rank'!$C$2:$C$425),0)</f>
        <v>4319</v>
      </c>
      <c r="J38" s="89">
        <f t="shared" si="0"/>
        <v>-114.8148000000001</v>
      </c>
      <c r="K38" s="67">
        <f t="shared" si="1"/>
        <v>-2.5895262923476214E-2</v>
      </c>
      <c r="L38" s="60" cm="1">
        <f t="array" ref="L38">INDEX('Subway Rank'!$L$2:$L$425,_xlfn.XMATCH($A38,'Subway Rank'!$C$2:$C$425),0)</f>
        <v>260</v>
      </c>
      <c r="M38" s="7"/>
      <c r="N38" s="7"/>
      <c r="P38" s="1"/>
      <c r="Q38" s="1"/>
      <c r="U38" s="1"/>
    </row>
    <row r="39" spans="1:21" x14ac:dyDescent="0.2">
      <c r="A39" s="59" t="s">
        <v>101</v>
      </c>
      <c r="B39" s="35" t="str">
        <f>'Avg Weekday'!B39</f>
        <v/>
      </c>
      <c r="C39" s="10" t="s">
        <v>4</v>
      </c>
      <c r="D39" s="11">
        <v>12386</v>
      </c>
      <c r="E39" s="11">
        <v>11506.519199999999</v>
      </c>
      <c r="F39" s="11">
        <v>6167.7188000000006</v>
      </c>
      <c r="G39" s="11">
        <v>7255.2157000000007</v>
      </c>
      <c r="H39" s="103">
        <v>8700.8302999999996</v>
      </c>
      <c r="I39" s="105" cm="1">
        <f t="array" ref="I39">INDEX('Subway Rank'!$J$2:$J$425,_xlfn.XMATCH($A39,'Subway Rank'!$C$2:$C$425),0)</f>
        <v>10372</v>
      </c>
      <c r="J39" s="89">
        <f t="shared" si="0"/>
        <v>1671.1697000000004</v>
      </c>
      <c r="K39" s="67">
        <f t="shared" si="1"/>
        <v>0.19207014070829545</v>
      </c>
      <c r="L39" s="60" cm="1">
        <f t="array" ref="L39">INDEX('Subway Rank'!$L$2:$L$425,_xlfn.XMATCH($A39,'Subway Rank'!$C$2:$C$425),0)</f>
        <v>157</v>
      </c>
      <c r="M39" s="7"/>
      <c r="N39" s="7"/>
    </row>
    <row r="40" spans="1:21" x14ac:dyDescent="0.2">
      <c r="A40" s="59" t="s">
        <v>102</v>
      </c>
      <c r="B40" s="35" t="str">
        <f>'Avg Weekday'!B40</f>
        <v/>
      </c>
      <c r="C40" s="10" t="s">
        <v>4</v>
      </c>
      <c r="D40" s="11">
        <v>12938</v>
      </c>
      <c r="E40" s="11">
        <v>13250.0193</v>
      </c>
      <c r="F40" s="11">
        <v>6275.9291000000003</v>
      </c>
      <c r="G40" s="11">
        <v>6913.0784999999996</v>
      </c>
      <c r="H40" s="103">
        <v>4918.9461000000001</v>
      </c>
      <c r="I40" s="105" cm="1">
        <f t="array" ref="I40">INDEX('Subway Rank'!$J$2:$J$425,_xlfn.XMATCH($A40,'Subway Rank'!$C$2:$C$425),0)</f>
        <v>3245</v>
      </c>
      <c r="J40" s="89">
        <f t="shared" si="0"/>
        <v>-1673.9461000000001</v>
      </c>
      <c r="K40" s="67">
        <f t="shared" si="1"/>
        <v>-0.34030584315611834</v>
      </c>
      <c r="L40" s="60" cm="1">
        <f t="array" ref="L40">INDEX('Subway Rank'!$L$2:$L$425,_xlfn.XMATCH($A40,'Subway Rank'!$C$2:$C$425),0)</f>
        <v>160</v>
      </c>
      <c r="M40" s="7"/>
      <c r="N40" s="7"/>
    </row>
    <row r="41" spans="1:21" x14ac:dyDescent="0.2">
      <c r="A41" s="59" t="s">
        <v>103</v>
      </c>
      <c r="B41" s="35" t="str">
        <f>'Avg Weekday'!B41</f>
        <v/>
      </c>
      <c r="C41" s="10" t="s">
        <v>4</v>
      </c>
      <c r="D41" s="11">
        <v>4020</v>
      </c>
      <c r="E41" s="11">
        <v>4413.75</v>
      </c>
      <c r="F41" s="11">
        <v>2137.328</v>
      </c>
      <c r="G41" s="11">
        <v>2465.2745</v>
      </c>
      <c r="H41" s="103">
        <v>2531.3597</v>
      </c>
      <c r="I41" s="105" cm="1">
        <f t="array" ref="I41">INDEX('Subway Rank'!$J$2:$J$425,_xlfn.XMATCH($A41,'Subway Rank'!$C$2:$C$425),0)</f>
        <v>2528</v>
      </c>
      <c r="J41" s="89">
        <f t="shared" si="0"/>
        <v>-3.3596999999999753</v>
      </c>
      <c r="K41" s="67">
        <f t="shared" si="1"/>
        <v>-1.3272313689753278E-3</v>
      </c>
      <c r="L41" s="60" cm="1">
        <f t="array" ref="L41">INDEX('Subway Rank'!$L$2:$L$425,_xlfn.XMATCH($A41,'Subway Rank'!$C$2:$C$425),0)</f>
        <v>327</v>
      </c>
      <c r="M41" s="7"/>
      <c r="N41" s="7"/>
    </row>
    <row r="42" spans="1:21" x14ac:dyDescent="0.2">
      <c r="A42" s="59" t="s">
        <v>104</v>
      </c>
      <c r="B42" s="35" t="str">
        <f>'Avg Weekday'!B42</f>
        <v/>
      </c>
      <c r="C42" s="10" t="s">
        <v>4</v>
      </c>
      <c r="D42" s="11">
        <v>7950</v>
      </c>
      <c r="E42" s="11">
        <v>8917.5961000000007</v>
      </c>
      <c r="F42" s="11">
        <v>3384.0240999999996</v>
      </c>
      <c r="G42" s="11">
        <v>4036.3528999999999</v>
      </c>
      <c r="H42" s="103">
        <v>3703.5817999999999</v>
      </c>
      <c r="I42" s="105" cm="1">
        <f t="array" ref="I42">INDEX('Subway Rank'!$J$2:$J$425,_xlfn.XMATCH($A42,'Subway Rank'!$C$2:$C$425),0)</f>
        <v>4115</v>
      </c>
      <c r="J42" s="89">
        <f t="shared" si="0"/>
        <v>411.41820000000007</v>
      </c>
      <c r="K42" s="67">
        <f t="shared" si="1"/>
        <v>0.11108657030337499</v>
      </c>
      <c r="L42" s="60" cm="1">
        <f t="array" ref="L42">INDEX('Subway Rank'!$L$2:$L$425,_xlfn.XMATCH($A42,'Subway Rank'!$C$2:$C$425),0)</f>
        <v>255</v>
      </c>
      <c r="M42" s="7"/>
      <c r="N42" s="7"/>
    </row>
    <row r="43" spans="1:21" x14ac:dyDescent="0.2">
      <c r="A43" s="59" t="s">
        <v>105</v>
      </c>
      <c r="B43" s="35">
        <f>'Avg Weekday'!B43</f>
        <v>5</v>
      </c>
      <c r="C43" s="10" t="s">
        <v>4</v>
      </c>
      <c r="D43" s="11">
        <v>2814</v>
      </c>
      <c r="E43" s="11">
        <v>2846.4038</v>
      </c>
      <c r="F43" s="11">
        <v>1258.7538</v>
      </c>
      <c r="G43" s="11">
        <v>1840.7842999999998</v>
      </c>
      <c r="H43" s="103">
        <v>2186.2269999999999</v>
      </c>
      <c r="I43" s="105" cm="1">
        <f t="array" ref="I43">INDEX('Subway Rank'!$J$2:$J$425,_xlfn.XMATCH($A43,'Subway Rank'!$C$2:$C$425),0)</f>
        <v>2094</v>
      </c>
      <c r="J43" s="89">
        <f t="shared" si="0"/>
        <v>-92.226999999999862</v>
      </c>
      <c r="K43" s="67">
        <f t="shared" si="1"/>
        <v>-4.2185463815056654E-2</v>
      </c>
      <c r="L43" s="60" cm="1">
        <f t="array" ref="L43">INDEX('Subway Rank'!$L$2:$L$425,_xlfn.XMATCH($A43,'Subway Rank'!$C$2:$C$425),0)</f>
        <v>294</v>
      </c>
      <c r="M43" s="7"/>
      <c r="N43" s="7"/>
    </row>
    <row r="44" spans="1:21" x14ac:dyDescent="0.2">
      <c r="A44" s="59" t="s">
        <v>106</v>
      </c>
      <c r="B44" s="35" t="str">
        <f>'Avg Weekday'!B44</f>
        <v/>
      </c>
      <c r="C44" s="10" t="s">
        <v>4</v>
      </c>
      <c r="D44" s="11">
        <v>10189</v>
      </c>
      <c r="E44" s="11">
        <v>9130.9615000000013</v>
      </c>
      <c r="F44" s="11">
        <v>5205.9016000000001</v>
      </c>
      <c r="G44" s="11">
        <v>5339.5490000000009</v>
      </c>
      <c r="H44" s="103">
        <v>6323.9295000000002</v>
      </c>
      <c r="I44" s="105" cm="1">
        <f t="array" ref="I44">INDEX('Subway Rank'!$J$2:$J$425,_xlfn.XMATCH($A44,'Subway Rank'!$C$2:$C$425),0)</f>
        <v>6753</v>
      </c>
      <c r="J44" s="89">
        <f t="shared" si="0"/>
        <v>429.07049999999981</v>
      </c>
      <c r="K44" s="67">
        <f t="shared" si="1"/>
        <v>6.7848716529809477E-2</v>
      </c>
      <c r="L44" s="60" cm="1">
        <f t="array" ref="L44">INDEX('Subway Rank'!$L$2:$L$425,_xlfn.XMATCH($A44,'Subway Rank'!$C$2:$C$425),0)</f>
        <v>150</v>
      </c>
      <c r="M44" s="7"/>
      <c r="N44" s="7"/>
    </row>
    <row r="45" spans="1:21" x14ac:dyDescent="0.2">
      <c r="A45" s="59" t="s">
        <v>107</v>
      </c>
      <c r="B45" s="35" t="str">
        <f>'Avg Weekday'!B45</f>
        <v/>
      </c>
      <c r="C45" s="10" t="s">
        <v>4</v>
      </c>
      <c r="D45" s="11">
        <v>2666</v>
      </c>
      <c r="E45" s="11">
        <v>3024.8462</v>
      </c>
      <c r="F45" s="11">
        <v>1517.8027999999999</v>
      </c>
      <c r="G45" s="11">
        <v>1848.5687</v>
      </c>
      <c r="H45" s="103">
        <v>1751.8115</v>
      </c>
      <c r="I45" s="105" cm="1">
        <f t="array" ref="I45">INDEX('Subway Rank'!$J$2:$J$425,_xlfn.XMATCH($A45,'Subway Rank'!$C$2:$C$425),0)</f>
        <v>1710</v>
      </c>
      <c r="J45" s="89">
        <f t="shared" si="0"/>
        <v>-41.811500000000024</v>
      </c>
      <c r="K45" s="67">
        <f t="shared" si="1"/>
        <v>-2.3867579359993941E-2</v>
      </c>
      <c r="L45" s="60" cm="1">
        <f t="array" ref="L45">INDEX('Subway Rank'!$L$2:$L$425,_xlfn.XMATCH($A45,'Subway Rank'!$C$2:$C$425),0)</f>
        <v>366</v>
      </c>
      <c r="M45" s="7"/>
      <c r="N45" s="7"/>
    </row>
    <row r="46" spans="1:21" x14ac:dyDescent="0.2">
      <c r="A46" s="59" t="s">
        <v>108</v>
      </c>
      <c r="B46" s="35" t="str">
        <f>'Avg Weekday'!B46</f>
        <v/>
      </c>
      <c r="C46" s="10" t="s">
        <v>4</v>
      </c>
      <c r="D46" s="11">
        <v>4553</v>
      </c>
      <c r="E46" s="11">
        <v>4900.4616000000005</v>
      </c>
      <c r="F46" s="11">
        <v>2389.9600999999998</v>
      </c>
      <c r="G46" s="11">
        <v>2761.1372999999999</v>
      </c>
      <c r="H46" s="103">
        <v>2680.4034999999999</v>
      </c>
      <c r="I46" s="105" cm="1">
        <f t="array" ref="I46">INDEX('Subway Rank'!$J$2:$J$425,_xlfn.XMATCH($A46,'Subway Rank'!$C$2:$C$425),0)</f>
        <v>2545</v>
      </c>
      <c r="J46" s="89">
        <f t="shared" si="0"/>
        <v>-135.40349999999989</v>
      </c>
      <c r="K46" s="67">
        <f t="shared" si="1"/>
        <v>-5.0516088342669269E-2</v>
      </c>
      <c r="L46" s="60" cm="1">
        <f t="array" ref="L46">INDEX('Subway Rank'!$L$2:$L$425,_xlfn.XMATCH($A46,'Subway Rank'!$C$2:$C$425),0)</f>
        <v>303</v>
      </c>
      <c r="M46" s="7"/>
      <c r="N46" s="7"/>
    </row>
    <row r="47" spans="1:21" x14ac:dyDescent="0.2">
      <c r="A47" s="59" t="s">
        <v>109</v>
      </c>
      <c r="B47" s="2"/>
      <c r="C47" s="10" t="s">
        <v>4</v>
      </c>
      <c r="D47" s="11">
        <v>9045</v>
      </c>
      <c r="E47" s="11">
        <v>8807.9616000000005</v>
      </c>
      <c r="F47" s="11">
        <v>4779.2183000000005</v>
      </c>
      <c r="G47" s="11">
        <v>5392.098</v>
      </c>
      <c r="H47" s="103">
        <v>6577.7805000000008</v>
      </c>
      <c r="I47" s="105" cm="1">
        <f t="array" ref="I47">INDEX('Subway Rank'!$J$2:$J$425,_xlfn.XMATCH($A47,'Subway Rank'!$C$2:$C$425),0)</f>
        <v>7759</v>
      </c>
      <c r="J47" s="89">
        <f t="shared" si="0"/>
        <v>1181.2194999999992</v>
      </c>
      <c r="K47" s="67">
        <f t="shared" si="1"/>
        <v>0.17957721453307832</v>
      </c>
      <c r="L47" s="60" cm="1">
        <f t="array" ref="L47">INDEX('Subway Rank'!$L$2:$L$425,_xlfn.XMATCH($A47,'Subway Rank'!$C$2:$C$425),0)</f>
        <v>171</v>
      </c>
      <c r="M47" s="7"/>
      <c r="N47" s="7"/>
    </row>
    <row r="48" spans="1:21" x14ac:dyDescent="0.2">
      <c r="A48" s="59" t="s">
        <v>110</v>
      </c>
      <c r="B48" s="35" t="str">
        <f>'Avg Weekday'!B48</f>
        <v/>
      </c>
      <c r="C48" s="10" t="s">
        <v>4</v>
      </c>
      <c r="D48" s="11">
        <v>8380</v>
      </c>
      <c r="E48" s="11">
        <v>8402.3269</v>
      </c>
      <c r="F48" s="11">
        <v>4156.4461000000001</v>
      </c>
      <c r="G48" s="11">
        <v>4257.2156999999997</v>
      </c>
      <c r="H48" s="103">
        <v>2992.4057000000003</v>
      </c>
      <c r="I48" s="105" cm="1">
        <f t="array" ref="I48">INDEX('Subway Rank'!$J$2:$J$425,_xlfn.XMATCH($A48,'Subway Rank'!$C$2:$C$425),0)</f>
        <v>1939</v>
      </c>
      <c r="J48" s="89">
        <f t="shared" si="0"/>
        <v>-1053.4057000000003</v>
      </c>
      <c r="K48" s="67">
        <f t="shared" si="1"/>
        <v>-0.3520263646069115</v>
      </c>
      <c r="L48" s="60" cm="1">
        <f t="array" ref="L48">INDEX('Subway Rank'!$L$2:$L$425,_xlfn.XMATCH($A48,'Subway Rank'!$C$2:$C$425),0)</f>
        <v>246</v>
      </c>
      <c r="M48" s="7"/>
      <c r="N48" s="7"/>
    </row>
    <row r="49" spans="1:21" x14ac:dyDescent="0.2">
      <c r="A49" s="59" t="s">
        <v>111</v>
      </c>
      <c r="B49" s="35">
        <f>'Avg Weekday'!B49</f>
        <v>6</v>
      </c>
      <c r="C49" s="10" t="s">
        <v>4</v>
      </c>
      <c r="D49" s="11">
        <v>3239</v>
      </c>
      <c r="E49" s="11">
        <v>2611.8460999999998</v>
      </c>
      <c r="F49" s="11">
        <v>1192.3081</v>
      </c>
      <c r="G49" s="11">
        <v>1526.9216000000001</v>
      </c>
      <c r="H49" s="103">
        <v>1786.8710000000001</v>
      </c>
      <c r="I49" s="105" cm="1">
        <f t="array" ref="I49">INDEX('Subway Rank'!$J$2:$J$425,_xlfn.XMATCH($A49,'Subway Rank'!$C$2:$C$425),0)</f>
        <v>2067</v>
      </c>
      <c r="J49" s="89">
        <f t="shared" si="0"/>
        <v>280.12899999999991</v>
      </c>
      <c r="K49" s="67">
        <f t="shared" si="1"/>
        <v>0.15677069021770451</v>
      </c>
      <c r="L49" s="60" cm="1">
        <f t="array" ref="L49">INDEX('Subway Rank'!$L$2:$L$425,_xlfn.XMATCH($A49,'Subway Rank'!$C$2:$C$425),0)</f>
        <v>351</v>
      </c>
      <c r="M49" s="7"/>
      <c r="N49" s="7"/>
    </row>
    <row r="50" spans="1:21" x14ac:dyDescent="0.2">
      <c r="A50" s="59" t="s">
        <v>112</v>
      </c>
      <c r="B50" s="35" t="str">
        <f>'Avg Weekday'!B50</f>
        <v/>
      </c>
      <c r="C50" s="10" t="s">
        <v>4</v>
      </c>
      <c r="D50" s="11">
        <v>1415</v>
      </c>
      <c r="E50" s="11">
        <v>1349.75</v>
      </c>
      <c r="F50" s="11">
        <v>633.19049999999993</v>
      </c>
      <c r="G50" s="11">
        <v>691.50980000000004</v>
      </c>
      <c r="H50" s="103">
        <v>800.58940000000007</v>
      </c>
      <c r="I50" s="105" cm="1">
        <f t="array" ref="I50">INDEX('Subway Rank'!$J$2:$J$425,_xlfn.XMATCH($A50,'Subway Rank'!$C$2:$C$425),0)</f>
        <v>780</v>
      </c>
      <c r="J50" s="89">
        <f t="shared" si="0"/>
        <v>-20.589400000000069</v>
      </c>
      <c r="K50" s="67">
        <f t="shared" si="1"/>
        <v>-2.5717802409075199E-2</v>
      </c>
      <c r="L50" s="60" cm="1">
        <f t="array" ref="L50">INDEX('Subway Rank'!$L$2:$L$425,_xlfn.XMATCH($A50,'Subway Rank'!$C$2:$C$425),0)</f>
        <v>398</v>
      </c>
      <c r="M50" s="7"/>
      <c r="N50" s="7"/>
    </row>
    <row r="51" spans="1:21" x14ac:dyDescent="0.2">
      <c r="A51" s="59" t="s">
        <v>113</v>
      </c>
      <c r="B51" s="35" t="str">
        <f>'Avg Weekday'!B51</f>
        <v/>
      </c>
      <c r="C51" s="10" t="s">
        <v>4</v>
      </c>
      <c r="D51" s="11">
        <v>955</v>
      </c>
      <c r="E51" s="11">
        <v>1265.6346000000001</v>
      </c>
      <c r="F51" s="11">
        <v>654.7632000000001</v>
      </c>
      <c r="G51" s="11">
        <v>770.66669999999999</v>
      </c>
      <c r="H51" s="103">
        <v>1027.7321999999999</v>
      </c>
      <c r="I51" s="105" cm="1">
        <f t="array" ref="I51">INDEX('Subway Rank'!$J$2:$J$425,_xlfn.XMATCH($A51,'Subway Rank'!$C$2:$C$425),0)</f>
        <v>1097</v>
      </c>
      <c r="J51" s="89">
        <f t="shared" si="0"/>
        <v>69.267800000000079</v>
      </c>
      <c r="K51" s="67">
        <f t="shared" si="1"/>
        <v>6.7398686155790477E-2</v>
      </c>
      <c r="L51" s="60" cm="1">
        <f t="array" ref="L51">INDEX('Subway Rank'!$L$2:$L$425,_xlfn.XMATCH($A51,'Subway Rank'!$C$2:$C$425),0)</f>
        <v>375</v>
      </c>
      <c r="M51" s="7"/>
      <c r="N51" s="7"/>
    </row>
    <row r="52" spans="1:21" x14ac:dyDescent="0.2">
      <c r="A52" s="59" t="s">
        <v>114</v>
      </c>
      <c r="B52" s="35" t="str">
        <f>'Avg Weekday'!B52</f>
        <v/>
      </c>
      <c r="C52" s="10" t="s">
        <v>4</v>
      </c>
      <c r="D52" s="11">
        <v>6748</v>
      </c>
      <c r="E52" s="11">
        <v>6498.9807999999994</v>
      </c>
      <c r="F52" s="11">
        <v>3435.7857999999997</v>
      </c>
      <c r="G52" s="11">
        <v>3638.2156999999997</v>
      </c>
      <c r="H52" s="103">
        <v>3962.5958000000001</v>
      </c>
      <c r="I52" s="105" cm="1">
        <f t="array" ref="I52">INDEX('Subway Rank'!$J$2:$J$425,_xlfn.XMATCH($A52,'Subway Rank'!$C$2:$C$425),0)</f>
        <v>4074</v>
      </c>
      <c r="J52" s="89">
        <f t="shared" si="0"/>
        <v>111.40419999999995</v>
      </c>
      <c r="K52" s="67">
        <f t="shared" si="1"/>
        <v>2.8113944904499203E-2</v>
      </c>
      <c r="L52" s="60" cm="1">
        <f t="array" ref="L52">INDEX('Subway Rank'!$L$2:$L$425,_xlfn.XMATCH($A52,'Subway Rank'!$C$2:$C$425),0)</f>
        <v>253</v>
      </c>
      <c r="M52" s="7"/>
      <c r="N52" s="7"/>
    </row>
    <row r="53" spans="1:21" x14ac:dyDescent="0.2">
      <c r="A53" s="59" t="s">
        <v>115</v>
      </c>
      <c r="B53" s="35" t="str">
        <f>'Avg Weekday'!B53</f>
        <v/>
      </c>
      <c r="C53" s="10" t="s">
        <v>4</v>
      </c>
      <c r="D53" s="11">
        <v>8164</v>
      </c>
      <c r="E53" s="11">
        <v>7992.6538999999993</v>
      </c>
      <c r="F53" s="11">
        <v>4246.3789999999999</v>
      </c>
      <c r="G53" s="11">
        <v>4720.2548999999999</v>
      </c>
      <c r="H53" s="103">
        <v>5832.8119000000006</v>
      </c>
      <c r="I53" s="105" cm="1">
        <f t="array" ref="I53">INDEX('Subway Rank'!$J$2:$J$425,_xlfn.XMATCH($A53,'Subway Rank'!$C$2:$C$425),0)</f>
        <v>6593</v>
      </c>
      <c r="J53" s="89">
        <f t="shared" si="0"/>
        <v>760.18809999999939</v>
      </c>
      <c r="K53" s="67">
        <f t="shared" si="1"/>
        <v>0.13032960997765064</v>
      </c>
      <c r="L53" s="60" cm="1">
        <f t="array" ref="L53">INDEX('Subway Rank'!$L$2:$L$425,_xlfn.XMATCH($A53,'Subway Rank'!$C$2:$C$425),0)</f>
        <v>186</v>
      </c>
      <c r="M53" s="7"/>
      <c r="N53" s="7"/>
    </row>
    <row r="54" spans="1:21" s="4" customFormat="1" x14ac:dyDescent="0.2">
      <c r="A54" s="59" t="s">
        <v>116</v>
      </c>
      <c r="B54" s="35" t="str">
        <f>'Avg Weekday'!B54</f>
        <v/>
      </c>
      <c r="C54" s="10" t="s">
        <v>4</v>
      </c>
      <c r="D54" s="11">
        <v>5360</v>
      </c>
      <c r="E54" s="11">
        <v>5040.0769</v>
      </c>
      <c r="F54" s="11">
        <v>2760.4215999999997</v>
      </c>
      <c r="G54" s="11">
        <v>3095.0196000000001</v>
      </c>
      <c r="H54" s="103">
        <v>3500.2402000000002</v>
      </c>
      <c r="I54" s="105" cm="1">
        <f t="array" ref="I54">INDEX('Subway Rank'!$J$2:$J$425,_xlfn.XMATCH($A54,'Subway Rank'!$C$2:$C$425),0)</f>
        <v>3700</v>
      </c>
      <c r="J54" s="89">
        <f t="shared" si="0"/>
        <v>199.75979999999981</v>
      </c>
      <c r="K54" s="67">
        <f t="shared" si="1"/>
        <v>5.7070311917450635E-2</v>
      </c>
      <c r="L54" s="60" cm="1">
        <f t="array" ref="L54">INDEX('Subway Rank'!$L$2:$L$425,_xlfn.XMATCH($A54,'Subway Rank'!$C$2:$C$425),0)</f>
        <v>297</v>
      </c>
      <c r="M54" s="7"/>
      <c r="N54" s="7"/>
      <c r="P54" s="1"/>
      <c r="Q54" s="1"/>
      <c r="U54" s="1"/>
    </row>
    <row r="55" spans="1:21" x14ac:dyDescent="0.2">
      <c r="A55" s="59" t="s">
        <v>117</v>
      </c>
      <c r="B55" s="35" t="str">
        <f>'Avg Weekday'!B55</f>
        <v/>
      </c>
      <c r="C55" s="10" t="s">
        <v>4</v>
      </c>
      <c r="D55" s="11">
        <v>2923</v>
      </c>
      <c r="E55" s="11">
        <v>2593</v>
      </c>
      <c r="F55" s="11">
        <v>1319.4079999999999</v>
      </c>
      <c r="G55" s="11">
        <v>1689.2548999999999</v>
      </c>
      <c r="H55" s="103">
        <v>1645.6214</v>
      </c>
      <c r="I55" s="105" cm="1">
        <f t="array" ref="I55">INDEX('Subway Rank'!$J$2:$J$425,_xlfn.XMATCH($A55,'Subway Rank'!$C$2:$C$425),0)</f>
        <v>1634</v>
      </c>
      <c r="J55" s="89">
        <f t="shared" si="0"/>
        <v>-11.621399999999994</v>
      </c>
      <c r="K55" s="67">
        <f t="shared" si="1"/>
        <v>-7.0620131702225034E-3</v>
      </c>
      <c r="L55" s="60" cm="1">
        <f t="array" ref="L55">INDEX('Subway Rank'!$L$2:$L$425,_xlfn.XMATCH($A55,'Subway Rank'!$C$2:$C$425),0)</f>
        <v>360</v>
      </c>
      <c r="M55" s="7"/>
      <c r="N55" s="7"/>
    </row>
    <row r="56" spans="1:21" x14ac:dyDescent="0.2">
      <c r="A56" s="59" t="s">
        <v>118</v>
      </c>
      <c r="B56" s="35">
        <f>'Avg Weekday'!B56</f>
        <v>7</v>
      </c>
      <c r="C56" s="10" t="s">
        <v>4</v>
      </c>
      <c r="D56" s="11">
        <v>8534</v>
      </c>
      <c r="E56" s="11">
        <v>8474.2114999999994</v>
      </c>
      <c r="F56" s="11">
        <v>4500.4781000000003</v>
      </c>
      <c r="G56" s="11">
        <v>4367.2744999999995</v>
      </c>
      <c r="H56" s="103">
        <v>3512.7972</v>
      </c>
      <c r="I56" s="105" cm="1">
        <f t="array" ref="I56">INDEX('Subway Rank'!$J$2:$J$425,_xlfn.XMATCH($A56,'Subway Rank'!$C$2:$C$425),0)</f>
        <v>2025</v>
      </c>
      <c r="J56" s="89">
        <f t="shared" si="0"/>
        <v>-1487.7972</v>
      </c>
      <c r="K56" s="67">
        <f t="shared" si="1"/>
        <v>-0.4235363202862949</v>
      </c>
      <c r="L56" s="60" cm="1">
        <f t="array" ref="L56">INDEX('Subway Rank'!$L$2:$L$425,_xlfn.XMATCH($A56,'Subway Rank'!$C$2:$C$425),0)</f>
        <v>233</v>
      </c>
      <c r="M56" s="7"/>
      <c r="N56" s="7"/>
    </row>
    <row r="57" spans="1:21" s="4" customFormat="1" x14ac:dyDescent="0.2">
      <c r="A57" s="59" t="s">
        <v>119</v>
      </c>
      <c r="B57" s="35" t="str">
        <f>'Avg Weekday'!B57</f>
        <v/>
      </c>
      <c r="C57" s="10" t="s">
        <v>4</v>
      </c>
      <c r="D57" s="11">
        <v>15597</v>
      </c>
      <c r="E57" s="11">
        <v>14771.461599999999</v>
      </c>
      <c r="F57" s="11">
        <v>7443.6014000000005</v>
      </c>
      <c r="G57" s="11">
        <v>8102.6471000000001</v>
      </c>
      <c r="H57" s="103">
        <v>9210.3356000000003</v>
      </c>
      <c r="I57" s="105" cm="1">
        <f t="array" ref="I57">INDEX('Subway Rank'!$J$2:$J$425,_xlfn.XMATCH($A57,'Subway Rank'!$C$2:$C$425),0)</f>
        <v>11571</v>
      </c>
      <c r="J57" s="89">
        <f t="shared" si="0"/>
        <v>2360.6643999999997</v>
      </c>
      <c r="K57" s="67">
        <f t="shared" si="1"/>
        <v>0.25630601343125864</v>
      </c>
      <c r="L57" s="60" cm="1">
        <f t="array" ref="L57">INDEX('Subway Rank'!$L$2:$L$425,_xlfn.XMATCH($A57,'Subway Rank'!$C$2:$C$425),0)</f>
        <v>96</v>
      </c>
      <c r="M57" s="7"/>
      <c r="N57" s="7"/>
      <c r="P57" s="1"/>
      <c r="Q57" s="1"/>
      <c r="U57" s="1"/>
    </row>
    <row r="58" spans="1:21" x14ac:dyDescent="0.2">
      <c r="A58" s="59" t="s">
        <v>120</v>
      </c>
      <c r="B58" s="35" t="str">
        <f>'Avg Weekday'!B58</f>
        <v/>
      </c>
      <c r="C58" s="10" t="s">
        <v>4</v>
      </c>
      <c r="D58" s="11">
        <v>6675</v>
      </c>
      <c r="E58" s="11">
        <v>6353.4422999999997</v>
      </c>
      <c r="F58" s="11">
        <v>2937.3240000000001</v>
      </c>
      <c r="G58" s="11">
        <v>3164.9607999999998</v>
      </c>
      <c r="H58" s="103">
        <v>3464.8081000000002</v>
      </c>
      <c r="I58" s="105" cm="1">
        <f t="array" ref="I58">INDEX('Subway Rank'!$J$2:$J$425,_xlfn.XMATCH($A58,'Subway Rank'!$C$2:$C$425),0)</f>
        <v>3642</v>
      </c>
      <c r="J58" s="89">
        <f t="shared" si="0"/>
        <v>177.19189999999981</v>
      </c>
      <c r="K58" s="67">
        <f t="shared" si="1"/>
        <v>5.1140465759128131E-2</v>
      </c>
      <c r="L58" s="60" cm="1">
        <f t="array" ref="L58">INDEX('Subway Rank'!$L$2:$L$425,_xlfn.XMATCH($A58,'Subway Rank'!$C$2:$C$425),0)</f>
        <v>257</v>
      </c>
      <c r="M58" s="7"/>
      <c r="N58" s="7"/>
    </row>
    <row r="59" spans="1:21" x14ac:dyDescent="0.2">
      <c r="A59" s="59" t="s">
        <v>121</v>
      </c>
      <c r="B59" s="35" t="str">
        <f>'Avg Weekday'!B59</f>
        <v/>
      </c>
      <c r="C59" s="10" t="s">
        <v>4</v>
      </c>
      <c r="D59" s="11">
        <v>8836</v>
      </c>
      <c r="E59" s="11">
        <v>9100.6538999999993</v>
      </c>
      <c r="F59" s="11">
        <v>4005.2542000000003</v>
      </c>
      <c r="G59" s="11">
        <v>5306.4705999999996</v>
      </c>
      <c r="H59" s="103">
        <v>4785.1180999999997</v>
      </c>
      <c r="I59" s="105" cm="1">
        <f t="array" ref="I59">INDEX('Subway Rank'!$J$2:$J$425,_xlfn.XMATCH($A59,'Subway Rank'!$C$2:$C$425),0)</f>
        <v>5205</v>
      </c>
      <c r="J59" s="89">
        <f t="shared" si="0"/>
        <v>419.88190000000031</v>
      </c>
      <c r="K59" s="67">
        <f t="shared" si="1"/>
        <v>8.7747447654426824E-2</v>
      </c>
      <c r="L59" s="60" cm="1">
        <f t="array" ref="L59">INDEX('Subway Rank'!$L$2:$L$425,_xlfn.XMATCH($A59,'Subway Rank'!$C$2:$C$425),0)</f>
        <v>182</v>
      </c>
      <c r="M59" s="7"/>
      <c r="N59" s="7"/>
    </row>
    <row r="60" spans="1:21" x14ac:dyDescent="0.2">
      <c r="A60" s="59" t="s">
        <v>122</v>
      </c>
      <c r="B60" s="35" t="str">
        <f>'Avg Weekday'!B60</f>
        <v/>
      </c>
      <c r="C60" s="10" t="s">
        <v>4</v>
      </c>
      <c r="D60" s="11">
        <v>1084</v>
      </c>
      <c r="E60" s="11">
        <v>1369.1345999999999</v>
      </c>
      <c r="F60" s="11">
        <v>712.06330000000003</v>
      </c>
      <c r="G60" s="11">
        <v>779.94119999999998</v>
      </c>
      <c r="H60" s="103">
        <v>962.2367999999999</v>
      </c>
      <c r="I60" s="105" cm="1">
        <f t="array" ref="I60">INDEX('Subway Rank'!$J$2:$J$425,_xlfn.XMATCH($A60,'Subway Rank'!$C$2:$C$425),0)</f>
        <v>977</v>
      </c>
      <c r="J60" s="89">
        <f t="shared" si="0"/>
        <v>14.763200000000097</v>
      </c>
      <c r="K60" s="67">
        <f t="shared" si="1"/>
        <v>1.5342585110027073E-2</v>
      </c>
      <c r="L60" s="60" cm="1">
        <f t="array" ref="L60">INDEX('Subway Rank'!$L$2:$L$425,_xlfn.XMATCH($A60,'Subway Rank'!$C$2:$C$425),0)</f>
        <v>359</v>
      </c>
      <c r="M60" s="7"/>
      <c r="N60" s="7"/>
    </row>
    <row r="61" spans="1:21" x14ac:dyDescent="0.2">
      <c r="A61" s="59" t="s">
        <v>123</v>
      </c>
      <c r="B61" s="35" t="str">
        <f>'Avg Weekday'!B61</f>
        <v/>
      </c>
      <c r="C61" s="10" t="s">
        <v>4</v>
      </c>
      <c r="D61" s="11">
        <v>6381</v>
      </c>
      <c r="E61" s="11">
        <v>6972.6731</v>
      </c>
      <c r="F61" s="11">
        <v>3408.2069999999999</v>
      </c>
      <c r="G61" s="11">
        <v>3728.3334</v>
      </c>
      <c r="H61" s="103">
        <v>3615.4957999999997</v>
      </c>
      <c r="I61" s="105" cm="1">
        <f t="array" ref="I61">INDEX('Subway Rank'!$J$2:$J$425,_xlfn.XMATCH($A61,'Subway Rank'!$C$2:$C$425),0)</f>
        <v>3607</v>
      </c>
      <c r="J61" s="89">
        <f t="shared" si="0"/>
        <v>-8.49579999999969</v>
      </c>
      <c r="K61" s="67">
        <f t="shared" si="1"/>
        <v>-2.349829862891748E-3</v>
      </c>
      <c r="L61" s="60" cm="1">
        <f t="array" ref="L61">INDEX('Subway Rank'!$L$2:$L$425,_xlfn.XMATCH($A61,'Subway Rank'!$C$2:$C$425),0)</f>
        <v>243</v>
      </c>
      <c r="M61" s="7"/>
      <c r="N61" s="7"/>
    </row>
    <row r="62" spans="1:21" x14ac:dyDescent="0.2">
      <c r="A62" s="59" t="s">
        <v>124</v>
      </c>
      <c r="B62" s="35" t="str">
        <f>'Avg Weekday'!B62</f>
        <v/>
      </c>
      <c r="C62" s="10" t="s">
        <v>4</v>
      </c>
      <c r="D62" s="11">
        <v>7792</v>
      </c>
      <c r="E62" s="11">
        <v>9163.5192000000006</v>
      </c>
      <c r="F62" s="11">
        <v>4155.9184999999998</v>
      </c>
      <c r="G62" s="11">
        <v>4915.7058999999999</v>
      </c>
      <c r="H62" s="103">
        <v>4547.0927000000001</v>
      </c>
      <c r="I62" s="105" cm="1">
        <f t="array" ref="I62">INDEX('Subway Rank'!$J$2:$J$425,_xlfn.XMATCH($A62,'Subway Rank'!$C$2:$C$425),0)</f>
        <v>4109</v>
      </c>
      <c r="J62" s="89">
        <f t="shared" si="0"/>
        <v>-438.09270000000015</v>
      </c>
      <c r="K62" s="67">
        <f t="shared" si="1"/>
        <v>-9.6345671598030133E-2</v>
      </c>
      <c r="L62" s="60" cm="1">
        <f t="array" ref="L62">INDEX('Subway Rank'!$L$2:$L$425,_xlfn.XMATCH($A62,'Subway Rank'!$C$2:$C$425),0)</f>
        <v>226</v>
      </c>
      <c r="M62" s="7"/>
      <c r="N62" s="7"/>
    </row>
    <row r="63" spans="1:21" x14ac:dyDescent="0.2">
      <c r="A63" s="59" t="s">
        <v>546</v>
      </c>
      <c r="B63" s="35" t="str">
        <f>'Avg Weekday'!B63</f>
        <v/>
      </c>
      <c r="C63" s="10" t="s">
        <v>4</v>
      </c>
      <c r="D63" s="11">
        <v>4482</v>
      </c>
      <c r="E63" s="11">
        <v>4364.7885000000006</v>
      </c>
      <c r="F63" s="11">
        <v>2359.0517</v>
      </c>
      <c r="G63" s="11">
        <v>2470.2353000000003</v>
      </c>
      <c r="H63" s="103">
        <v>2678.6244000000002</v>
      </c>
      <c r="I63" s="105" cm="1">
        <f t="array" ref="I63">INDEX('Subway Rank'!$J$2:$J$425,_xlfn.XMATCH($A63,'Subway Rank'!$C$2:$C$425),0)</f>
        <v>2891</v>
      </c>
      <c r="J63" s="89">
        <f t="shared" si="0"/>
        <v>212.37559999999985</v>
      </c>
      <c r="K63" s="67">
        <f t="shared" si="1"/>
        <v>7.9285322720124493E-2</v>
      </c>
      <c r="L63" s="60" cm="1">
        <f t="array" ref="L63">INDEX('Subway Rank'!$L$2:$L$425,_xlfn.XMATCH($A63,'Subway Rank'!$C$2:$C$425),0)</f>
        <v>332</v>
      </c>
      <c r="M63" s="7"/>
      <c r="N63" s="7"/>
    </row>
    <row r="64" spans="1:21" x14ac:dyDescent="0.2">
      <c r="A64" s="59" t="s">
        <v>125</v>
      </c>
      <c r="B64" s="35" t="str">
        <f>'Avg Weekday'!B64</f>
        <v/>
      </c>
      <c r="C64" s="10" t="s">
        <v>4</v>
      </c>
      <c r="D64" s="11">
        <v>10951</v>
      </c>
      <c r="E64" s="11">
        <v>10313.634699999999</v>
      </c>
      <c r="F64" s="11">
        <v>4932.2737999999999</v>
      </c>
      <c r="G64" s="11">
        <v>5227.2548999999999</v>
      </c>
      <c r="H64" s="103">
        <v>3689.9845999999998</v>
      </c>
      <c r="I64" s="105" cm="1">
        <f t="array" ref="I64">INDEX('Subway Rank'!$J$2:$J$425,_xlfn.XMATCH($A64,'Subway Rank'!$C$2:$C$425),0)</f>
        <v>2028</v>
      </c>
      <c r="J64" s="89">
        <f t="shared" si="0"/>
        <v>-1661.9845999999998</v>
      </c>
      <c r="K64" s="67">
        <f t="shared" si="1"/>
        <v>-0.45040421035903505</v>
      </c>
      <c r="L64" s="60" cm="1">
        <f t="array" ref="L64">INDEX('Subway Rank'!$L$2:$L$425,_xlfn.XMATCH($A64,'Subway Rank'!$C$2:$C$425),0)</f>
        <v>236</v>
      </c>
      <c r="M64" s="7"/>
      <c r="N64" s="7"/>
    </row>
    <row r="65" spans="1:21" x14ac:dyDescent="0.2">
      <c r="A65" s="59" t="s">
        <v>126</v>
      </c>
      <c r="B65" s="35" t="str">
        <f>'Avg Weekday'!B65</f>
        <v/>
      </c>
      <c r="C65" s="10" t="s">
        <v>4</v>
      </c>
      <c r="D65" s="11">
        <v>6728</v>
      </c>
      <c r="E65" s="11">
        <v>5893.9615000000003</v>
      </c>
      <c r="F65" s="11">
        <v>2888.5887000000002</v>
      </c>
      <c r="G65" s="11">
        <v>3213.4117999999999</v>
      </c>
      <c r="H65" s="103">
        <v>3840.1526999999996</v>
      </c>
      <c r="I65" s="105" cm="1">
        <f t="array" ref="I65">INDEX('Subway Rank'!$J$2:$J$425,_xlfn.XMATCH($A65,'Subway Rank'!$C$2:$C$425),0)</f>
        <v>3972</v>
      </c>
      <c r="J65" s="89">
        <f t="shared" si="0"/>
        <v>131.84730000000036</v>
      </c>
      <c r="K65" s="67">
        <f t="shared" si="1"/>
        <v>3.4333869067237968E-2</v>
      </c>
      <c r="L65" s="60" cm="1">
        <f t="array" ref="L65">INDEX('Subway Rank'!$L$2:$L$425,_xlfn.XMATCH($A65,'Subway Rank'!$C$2:$C$425),0)</f>
        <v>213</v>
      </c>
      <c r="M65" s="7"/>
      <c r="N65" s="7"/>
    </row>
    <row r="66" spans="1:21" s="4" customFormat="1" x14ac:dyDescent="0.2">
      <c r="A66" s="59" t="s">
        <v>127</v>
      </c>
      <c r="B66" s="35" t="str">
        <f>'Avg Weekday'!B66</f>
        <v/>
      </c>
      <c r="C66" s="10" t="s">
        <v>4</v>
      </c>
      <c r="D66" s="11">
        <v>4954</v>
      </c>
      <c r="E66" s="11">
        <v>4533.5383999999995</v>
      </c>
      <c r="F66" s="11">
        <v>2324.7314999999999</v>
      </c>
      <c r="G66" s="11">
        <v>2856.6469999999999</v>
      </c>
      <c r="H66" s="103">
        <v>2720.3873000000003</v>
      </c>
      <c r="I66" s="105" cm="1">
        <f t="array" ref="I66">INDEX('Subway Rank'!$J$2:$J$425,_xlfn.XMATCH($A66,'Subway Rank'!$C$2:$C$425),0)</f>
        <v>2706</v>
      </c>
      <c r="J66" s="89">
        <f t="shared" si="0"/>
        <v>-14.387300000000323</v>
      </c>
      <c r="K66" s="67">
        <f t="shared" si="1"/>
        <v>-5.2886954736188927E-3</v>
      </c>
      <c r="L66" s="60" cm="1">
        <f t="array" ref="L66">INDEX('Subway Rank'!$L$2:$L$425,_xlfn.XMATCH($A66,'Subway Rank'!$C$2:$C$425),0)</f>
        <v>337</v>
      </c>
      <c r="M66" s="7"/>
      <c r="N66" s="7"/>
      <c r="P66" s="1"/>
      <c r="Q66" s="1"/>
      <c r="U66" s="1"/>
    </row>
    <row r="67" spans="1:21" x14ac:dyDescent="0.2">
      <c r="A67" s="59" t="s">
        <v>128</v>
      </c>
      <c r="B67" s="35" t="str">
        <f>'Avg Weekday'!B67</f>
        <v/>
      </c>
      <c r="C67" s="10" t="s">
        <v>4</v>
      </c>
      <c r="D67" s="11">
        <v>6283</v>
      </c>
      <c r="E67" s="11">
        <v>7096.8460999999998</v>
      </c>
      <c r="F67" s="11">
        <v>3226.5807</v>
      </c>
      <c r="G67" s="11">
        <v>3824.9804000000004</v>
      </c>
      <c r="H67" s="103">
        <v>3585.6365000000001</v>
      </c>
      <c r="I67" s="105" cm="1">
        <f t="array" ref="I67">INDEX('Subway Rank'!$J$2:$J$425,_xlfn.XMATCH($A67,'Subway Rank'!$C$2:$C$425),0)</f>
        <v>3357</v>
      </c>
      <c r="J67" s="89">
        <f t="shared" si="0"/>
        <v>-228.63650000000007</v>
      </c>
      <c r="K67" s="67">
        <f t="shared" si="1"/>
        <v>-6.3764550589553645E-2</v>
      </c>
      <c r="L67" s="60" cm="1">
        <f t="array" ref="L67">INDEX('Subway Rank'!$L$2:$L$425,_xlfn.XMATCH($A67,'Subway Rank'!$C$2:$C$425),0)</f>
        <v>292</v>
      </c>
      <c r="M67" s="7"/>
      <c r="N67" s="7"/>
    </row>
    <row r="68" spans="1:21" x14ac:dyDescent="0.2">
      <c r="A68" s="59" t="s">
        <v>129</v>
      </c>
      <c r="B68" s="35">
        <f>'Avg Weekday'!B68</f>
        <v>8</v>
      </c>
      <c r="C68" s="10" t="s">
        <v>4</v>
      </c>
      <c r="D68" s="11">
        <v>4903</v>
      </c>
      <c r="E68" s="11">
        <v>4435.2308000000003</v>
      </c>
      <c r="F68" s="11">
        <v>2296.1813999999999</v>
      </c>
      <c r="G68" s="11">
        <v>2352.1961000000001</v>
      </c>
      <c r="H68" s="103">
        <v>2557.8600999999999</v>
      </c>
      <c r="I68" s="105" cm="1">
        <f t="array" ref="I68">INDEX('Subway Rank'!$J$2:$J$425,_xlfn.XMATCH($A68,'Subway Rank'!$C$2:$C$425),0)</f>
        <v>1654</v>
      </c>
      <c r="J68" s="89">
        <f t="shared" si="0"/>
        <v>-903.86009999999987</v>
      </c>
      <c r="K68" s="67">
        <f t="shared" si="1"/>
        <v>-0.35336572942359118</v>
      </c>
      <c r="L68" s="60" cm="1">
        <f t="array" ref="L68">INDEX('Subway Rank'!$L$2:$L$425,_xlfn.XMATCH($A68,'Subway Rank'!$C$2:$C$425),0)</f>
        <v>328</v>
      </c>
      <c r="M68" s="7"/>
      <c r="N68" s="7"/>
    </row>
    <row r="69" spans="1:21" s="4" customFormat="1" x14ac:dyDescent="0.2">
      <c r="A69" s="59" t="s">
        <v>130</v>
      </c>
      <c r="B69" s="35" t="str">
        <f>'Avg Weekday'!B69</f>
        <v/>
      </c>
      <c r="C69" s="10" t="s">
        <v>4</v>
      </c>
      <c r="D69" s="11">
        <v>2013</v>
      </c>
      <c r="E69" s="11">
        <v>1850.2307999999998</v>
      </c>
      <c r="F69" s="11">
        <v>1061.451</v>
      </c>
      <c r="G69" s="11">
        <v>1034.9411</v>
      </c>
      <c r="H69" s="103">
        <v>1153.5098</v>
      </c>
      <c r="I69" s="105" cm="1">
        <f t="array" ref="I69">INDEX('Subway Rank'!$J$2:$J$425,_xlfn.XMATCH($A69,'Subway Rank'!$C$2:$C$425),0)</f>
        <v>1248</v>
      </c>
      <c r="J69" s="89">
        <f t="shared" si="0"/>
        <v>94.490199999999959</v>
      </c>
      <c r="K69" s="67">
        <f t="shared" si="1"/>
        <v>8.1915385547656344E-2</v>
      </c>
      <c r="L69" s="60" cm="1">
        <f t="array" ref="L69">INDEX('Subway Rank'!$L$2:$L$425,_xlfn.XMATCH($A69,'Subway Rank'!$C$2:$C$425),0)</f>
        <v>404</v>
      </c>
      <c r="M69" s="7"/>
      <c r="N69" s="7"/>
      <c r="P69" s="1"/>
      <c r="Q69" s="1"/>
      <c r="U69" s="1"/>
    </row>
    <row r="70" spans="1:21" x14ac:dyDescent="0.2">
      <c r="A70" s="59" t="s">
        <v>131</v>
      </c>
      <c r="B70" s="35" t="str">
        <f>'Avg Weekday'!B70</f>
        <v/>
      </c>
      <c r="C70" s="10" t="s">
        <v>4</v>
      </c>
      <c r="D70" s="11">
        <v>7251</v>
      </c>
      <c r="E70" s="11">
        <v>7255.3461000000007</v>
      </c>
      <c r="F70" s="11">
        <v>3190.0374000000002</v>
      </c>
      <c r="G70" s="11">
        <v>3892.0783999999999</v>
      </c>
      <c r="H70" s="103">
        <v>3832.1391000000003</v>
      </c>
      <c r="I70" s="105" cm="1">
        <f t="array" ref="I70">INDEX('Subway Rank'!$J$2:$J$425,_xlfn.XMATCH($A70,'Subway Rank'!$C$2:$C$425),0)</f>
        <v>4136</v>
      </c>
      <c r="J70" s="89">
        <f t="shared" ref="J70" si="2">I70-H70</f>
        <v>303.86089999999967</v>
      </c>
      <c r="K70" s="67">
        <f t="shared" ref="K70" si="3">J70/H70</f>
        <v>7.9292763668208088E-2</v>
      </c>
      <c r="L70" s="60" cm="1">
        <f t="array" ref="L70">INDEX('Subway Rank'!$L$2:$L$425,_xlfn.XMATCH($A70,'Subway Rank'!$C$2:$C$425),0)</f>
        <v>238</v>
      </c>
      <c r="M70" s="7"/>
      <c r="N70" s="7"/>
    </row>
    <row r="71" spans="1:21" s="4" customFormat="1" x14ac:dyDescent="0.2">
      <c r="A71" s="61" t="s">
        <v>132</v>
      </c>
      <c r="B71" s="64"/>
      <c r="C71" s="12" t="s">
        <v>4</v>
      </c>
      <c r="D71" s="13">
        <v>2274</v>
      </c>
      <c r="E71" s="13">
        <v>2099.75</v>
      </c>
      <c r="F71" s="13">
        <v>1044.6674</v>
      </c>
      <c r="G71" s="13">
        <v>1153.2941000000001</v>
      </c>
      <c r="H71" s="104">
        <v>1269.4913000000001</v>
      </c>
      <c r="I71" s="108" cm="1">
        <f t="array" ref="I71">INDEX('Subway Rank'!$J$2:$J$425,_xlfn.XMATCH($A71,'Subway Rank'!$C$2:$C$425),0)</f>
        <v>1044</v>
      </c>
      <c r="J71" s="90">
        <f>I71-H71</f>
        <v>-225.49130000000014</v>
      </c>
      <c r="K71" s="68">
        <f>J71/H71</f>
        <v>-0.17762335196783161</v>
      </c>
      <c r="L71" s="62" cm="1">
        <f t="array" ref="L71">INDEX('Subway Rank'!$L$2:$L$425,_xlfn.XMATCH($A71,'Subway Rank'!$C$2:$C$425),0)</f>
        <v>376</v>
      </c>
      <c r="M71" s="7"/>
      <c r="N71" s="7"/>
      <c r="P71" s="1"/>
      <c r="Q71" s="1"/>
      <c r="U71" s="1"/>
    </row>
    <row r="72" spans="1:21" s="3" customFormat="1" ht="12.75" x14ac:dyDescent="0.2">
      <c r="A72" s="71" t="s">
        <v>24</v>
      </c>
      <c r="B72" s="72"/>
      <c r="C72" s="73"/>
      <c r="D72" s="74"/>
      <c r="E72" s="74"/>
      <c r="F72" s="74"/>
      <c r="G72" s="74"/>
      <c r="H72" s="74"/>
      <c r="I72" s="74"/>
      <c r="J72" s="87"/>
      <c r="K72" s="74"/>
      <c r="L72" s="75"/>
      <c r="P72" s="1"/>
    </row>
    <row r="73" spans="1:21" s="4" customFormat="1" x14ac:dyDescent="0.2">
      <c r="A73" s="57" t="s">
        <v>133</v>
      </c>
      <c r="B73" s="35" t="str">
        <f>'Avg Weekday'!B73</f>
        <v/>
      </c>
      <c r="C73" s="8" t="s">
        <v>6</v>
      </c>
      <c r="D73" s="9">
        <v>5622</v>
      </c>
      <c r="E73" s="33">
        <v>6525.7885000000006</v>
      </c>
      <c r="F73" s="33">
        <v>2467.5622000000003</v>
      </c>
      <c r="G73" s="33">
        <v>3299.7844</v>
      </c>
      <c r="H73" s="103">
        <v>4475.2145999999993</v>
      </c>
      <c r="I73" s="105" cm="1">
        <f t="array" ref="I73">INDEX('Subway Rank'!$J$2:$J$425,_xlfn.XMATCH($A73,'Subway Rank'!$C$2:$C$425),0)</f>
        <v>5531</v>
      </c>
      <c r="J73" s="91">
        <f>I73-H73</f>
        <v>1055.7854000000007</v>
      </c>
      <c r="K73" s="67">
        <f>J73/H73</f>
        <v>0.23591838478539126</v>
      </c>
      <c r="L73" s="60" cm="1">
        <f t="array" ref="L73">INDEX('Subway Rank'!$L$2:$L$425,_xlfn.XMATCH($A73,'Subway Rank'!$C$2:$C$425),0)</f>
        <v>230</v>
      </c>
      <c r="M73" s="7"/>
      <c r="N73" s="7"/>
      <c r="P73" s="1"/>
      <c r="Q73" s="1"/>
      <c r="U73" s="1"/>
    </row>
    <row r="74" spans="1:21" s="4" customFormat="1" x14ac:dyDescent="0.2">
      <c r="A74" s="59" t="s">
        <v>134</v>
      </c>
      <c r="B74" s="35" t="str">
        <f>'Avg Weekday'!B74</f>
        <v/>
      </c>
      <c r="C74" s="10" t="s">
        <v>6</v>
      </c>
      <c r="D74" s="11">
        <v>6328</v>
      </c>
      <c r="E74" s="34">
        <v>6533.8654000000006</v>
      </c>
      <c r="F74" s="34">
        <v>2888.8356000000003</v>
      </c>
      <c r="G74" s="34">
        <v>3309.2746000000002</v>
      </c>
      <c r="H74" s="103">
        <v>4361.2741000000005</v>
      </c>
      <c r="I74" s="105" cm="1">
        <f t="array" ref="I74">INDEX('Subway Rank'!$J$2:$J$425,_xlfn.XMATCH($A74,'Subway Rank'!$C$2:$C$425),0)</f>
        <v>4531</v>
      </c>
      <c r="J74" s="92">
        <f>I74-H74</f>
        <v>169.72589999999946</v>
      </c>
      <c r="K74" s="67">
        <f>J74/H74</f>
        <v>3.8916586325083179E-2</v>
      </c>
      <c r="L74" s="60" cm="1">
        <f t="array" ref="L74">INDEX('Subway Rank'!$L$2:$L$425,_xlfn.XMATCH($A74,'Subway Rank'!$C$2:$C$425),0)</f>
        <v>231</v>
      </c>
      <c r="M74" s="6"/>
      <c r="N74" s="7"/>
      <c r="P74" s="1"/>
      <c r="Q74" s="1"/>
      <c r="U74" s="1"/>
    </row>
    <row r="75" spans="1:21" x14ac:dyDescent="0.2">
      <c r="A75" s="59" t="s">
        <v>135</v>
      </c>
      <c r="B75" s="35" t="str">
        <f>'Avg Weekday'!B75</f>
        <v/>
      </c>
      <c r="C75" s="10" t="s">
        <v>6</v>
      </c>
      <c r="D75" s="11">
        <v>2807</v>
      </c>
      <c r="E75" s="34">
        <v>3280.1154000000001</v>
      </c>
      <c r="F75" s="34">
        <v>967.6463</v>
      </c>
      <c r="G75" s="34">
        <v>704.05880000000002</v>
      </c>
      <c r="H75" s="103">
        <v>1211.0837000000001</v>
      </c>
      <c r="I75" s="105" cm="1">
        <f t="array" ref="I75">INDEX('Subway Rank'!$J$2:$J$425,_xlfn.XMATCH($A75,'Subway Rank'!$C$2:$C$425),0)</f>
        <v>1434</v>
      </c>
      <c r="J75" s="92">
        <f t="shared" ref="J75:J138" si="4">I75-H75</f>
        <v>222.91629999999986</v>
      </c>
      <c r="K75" s="67">
        <f t="shared" ref="K75:K138" si="5">J75/H75</f>
        <v>0.18406349618940446</v>
      </c>
      <c r="L75" s="60" cm="1">
        <f t="array" ref="L75">INDEX('Subway Rank'!$L$2:$L$425,_xlfn.XMATCH($A75,'Subway Rank'!$C$2:$C$425),0)</f>
        <v>338</v>
      </c>
      <c r="M75" s="7"/>
      <c r="N75" s="7"/>
    </row>
    <row r="76" spans="1:21" x14ac:dyDescent="0.2">
      <c r="A76" s="59" t="s">
        <v>136</v>
      </c>
      <c r="B76" s="35">
        <f>'Avg Weekday'!B76</f>
        <v>9</v>
      </c>
      <c r="C76" s="10" t="s">
        <v>6</v>
      </c>
      <c r="D76" s="11">
        <v>3516</v>
      </c>
      <c r="E76" s="34">
        <v>4401.6152999999995</v>
      </c>
      <c r="F76" s="34">
        <v>2588.6032999999998</v>
      </c>
      <c r="G76" s="34">
        <v>3679.1568000000002</v>
      </c>
      <c r="H76" s="103">
        <v>3995.7847000000002</v>
      </c>
      <c r="I76" s="105" cm="1">
        <f t="array" ref="I76">INDEX('Subway Rank'!$J$2:$J$425,_xlfn.XMATCH($A76,'Subway Rank'!$C$2:$C$425),0)</f>
        <v>4651</v>
      </c>
      <c r="J76" s="92">
        <f t="shared" si="4"/>
        <v>655.21529999999984</v>
      </c>
      <c r="K76" s="67">
        <f t="shared" si="5"/>
        <v>0.16397662766965393</v>
      </c>
      <c r="L76" s="60" cm="1">
        <f t="array" ref="L76">INDEX('Subway Rank'!$L$2:$L$425,_xlfn.XMATCH($A76,'Subway Rank'!$C$2:$C$425),0)</f>
        <v>269</v>
      </c>
      <c r="M76" s="7"/>
      <c r="N76" s="7"/>
    </row>
    <row r="77" spans="1:21" x14ac:dyDescent="0.2">
      <c r="A77" s="59" t="s">
        <v>137</v>
      </c>
      <c r="B77" s="35" t="str">
        <f>'Avg Weekday'!B77</f>
        <v/>
      </c>
      <c r="C77" s="10" t="s">
        <v>6</v>
      </c>
      <c r="D77" s="11">
        <v>5191</v>
      </c>
      <c r="E77" s="34">
        <v>5374</v>
      </c>
      <c r="F77" s="34">
        <v>2470.0056</v>
      </c>
      <c r="G77" s="34">
        <v>2794.0981000000002</v>
      </c>
      <c r="H77" s="103">
        <v>3610.7420000000002</v>
      </c>
      <c r="I77" s="105" cm="1">
        <f t="array" ref="I77">INDEX('Subway Rank'!$J$2:$J$425,_xlfn.XMATCH($A77,'Subway Rank'!$C$2:$C$425),0)</f>
        <v>3969</v>
      </c>
      <c r="J77" s="92">
        <f t="shared" si="4"/>
        <v>358.25799999999981</v>
      </c>
      <c r="K77" s="67">
        <f t="shared" si="5"/>
        <v>9.922004950782963E-2</v>
      </c>
      <c r="L77" s="60" cm="1">
        <f t="array" ref="L77">INDEX('Subway Rank'!$L$2:$L$425,_xlfn.XMATCH($A77,'Subway Rank'!$C$2:$C$425),0)</f>
        <v>277</v>
      </c>
      <c r="M77" s="7"/>
      <c r="N77" s="7"/>
    </row>
    <row r="78" spans="1:21" x14ac:dyDescent="0.2">
      <c r="A78" s="59" t="s">
        <v>138</v>
      </c>
      <c r="B78" s="35">
        <f>'Avg Weekday'!B78</f>
        <v>10</v>
      </c>
      <c r="C78" s="10" t="s">
        <v>6</v>
      </c>
      <c r="D78" s="11">
        <v>3286</v>
      </c>
      <c r="E78" s="34">
        <v>3669.3462</v>
      </c>
      <c r="F78" s="34">
        <v>1617.9238</v>
      </c>
      <c r="G78" s="34">
        <v>2197.5882999999999</v>
      </c>
      <c r="H78" s="103">
        <v>2627.8948</v>
      </c>
      <c r="I78" s="105" cm="1">
        <f t="array" ref="I78">INDEX('Subway Rank'!$J$2:$J$425,_xlfn.XMATCH($A78,'Subway Rank'!$C$2:$C$425),0)</f>
        <v>2987</v>
      </c>
      <c r="J78" s="92">
        <f t="shared" si="4"/>
        <v>359.10519999999997</v>
      </c>
      <c r="K78" s="67">
        <f t="shared" si="5"/>
        <v>0.13665128451869532</v>
      </c>
      <c r="L78" s="60" cm="1">
        <f t="array" ref="L78">INDEX('Subway Rank'!$L$2:$L$425,_xlfn.XMATCH($A78,'Subway Rank'!$C$2:$C$425),0)</f>
        <v>306</v>
      </c>
      <c r="M78" s="7"/>
      <c r="N78" s="7"/>
    </row>
    <row r="79" spans="1:21" x14ac:dyDescent="0.2">
      <c r="A79" s="59" t="s">
        <v>139</v>
      </c>
      <c r="B79" s="35" t="str">
        <f>'Avg Weekday'!B79</f>
        <v/>
      </c>
      <c r="C79" s="10" t="s">
        <v>6</v>
      </c>
      <c r="D79" s="11">
        <v>5078</v>
      </c>
      <c r="E79" s="34">
        <v>4853.9807999999994</v>
      </c>
      <c r="F79" s="34">
        <v>2052.1489000000001</v>
      </c>
      <c r="G79" s="34">
        <v>2270.9412000000002</v>
      </c>
      <c r="H79" s="103">
        <v>2979.3032000000003</v>
      </c>
      <c r="I79" s="105" cm="1">
        <f t="array" ref="I79">INDEX('Subway Rank'!$J$2:$J$425,_xlfn.XMATCH($A79,'Subway Rank'!$C$2:$C$425),0)</f>
        <v>3246</v>
      </c>
      <c r="J79" s="92">
        <f t="shared" si="4"/>
        <v>266.69679999999971</v>
      </c>
      <c r="K79" s="67">
        <f t="shared" si="5"/>
        <v>8.9516501710869736E-2</v>
      </c>
      <c r="L79" s="60" cm="1">
        <f t="array" ref="L79">INDEX('Subway Rank'!$L$2:$L$425,_xlfn.XMATCH($A79,'Subway Rank'!$C$2:$C$425),0)</f>
        <v>305</v>
      </c>
      <c r="M79" s="7"/>
      <c r="N79" s="7"/>
    </row>
    <row r="80" spans="1:21" x14ac:dyDescent="0.2">
      <c r="A80" s="59" t="s">
        <v>140</v>
      </c>
      <c r="B80" s="35" t="str">
        <f>'Avg Weekday'!B80</f>
        <v/>
      </c>
      <c r="C80" s="10" t="s">
        <v>6</v>
      </c>
      <c r="D80" s="11">
        <v>3555</v>
      </c>
      <c r="E80" s="34">
        <v>3703.3076999999998</v>
      </c>
      <c r="F80" s="34">
        <v>1635.0027</v>
      </c>
      <c r="G80" s="34">
        <v>2375.7255</v>
      </c>
      <c r="H80" s="103">
        <v>2662.8024</v>
      </c>
      <c r="I80" s="105" cm="1">
        <f t="array" ref="I80">INDEX('Subway Rank'!$J$2:$J$425,_xlfn.XMATCH($A80,'Subway Rank'!$C$2:$C$425),0)</f>
        <v>2911</v>
      </c>
      <c r="J80" s="92">
        <f t="shared" si="4"/>
        <v>248.19759999999997</v>
      </c>
      <c r="K80" s="67">
        <f t="shared" si="5"/>
        <v>9.3209169407388229E-2</v>
      </c>
      <c r="L80" s="60" cm="1">
        <f t="array" ref="L80">INDEX('Subway Rank'!$L$2:$L$425,_xlfn.XMATCH($A80,'Subway Rank'!$C$2:$C$425),0)</f>
        <v>330</v>
      </c>
      <c r="M80" s="7"/>
      <c r="N80" s="7"/>
    </row>
    <row r="81" spans="1:21" s="4" customFormat="1" x14ac:dyDescent="0.2">
      <c r="A81" s="59" t="s">
        <v>141</v>
      </c>
      <c r="B81" s="35" t="str">
        <f>'Avg Weekday'!B81</f>
        <v/>
      </c>
      <c r="C81" s="10" t="s">
        <v>6</v>
      </c>
      <c r="D81" s="11">
        <v>15943</v>
      </c>
      <c r="E81" s="34">
        <v>15916.692299999999</v>
      </c>
      <c r="F81" s="34">
        <v>7095.6338999999998</v>
      </c>
      <c r="G81" s="34">
        <v>9213.0391999999993</v>
      </c>
      <c r="H81" s="103">
        <v>12715.9272</v>
      </c>
      <c r="I81" s="105" cm="1">
        <f t="array" ref="I81">INDEX('Subway Rank'!$J$2:$J$425,_xlfn.XMATCH($A81,'Subway Rank'!$C$2:$C$425),0)</f>
        <v>13373</v>
      </c>
      <c r="J81" s="92">
        <f t="shared" si="4"/>
        <v>657.07279999999992</v>
      </c>
      <c r="K81" s="67">
        <f t="shared" si="5"/>
        <v>5.1673211844119389E-2</v>
      </c>
      <c r="L81" s="60" cm="1">
        <f t="array" ref="L81">INDEX('Subway Rank'!$L$2:$L$425,_xlfn.XMATCH($A81,'Subway Rank'!$C$2:$C$425),0)</f>
        <v>91</v>
      </c>
      <c r="M81" s="7"/>
      <c r="N81" s="7"/>
      <c r="P81" s="1"/>
      <c r="Q81" s="1"/>
      <c r="U81" s="1"/>
    </row>
    <row r="82" spans="1:21" x14ac:dyDescent="0.2">
      <c r="A82" s="59" t="s">
        <v>142</v>
      </c>
      <c r="B82" s="35" t="str">
        <f>'Avg Weekday'!B82</f>
        <v/>
      </c>
      <c r="C82" s="10" t="s">
        <v>6</v>
      </c>
      <c r="D82" s="11">
        <v>13111</v>
      </c>
      <c r="E82" s="34">
        <v>13444.1731</v>
      </c>
      <c r="F82" s="34">
        <v>5627.5252999999993</v>
      </c>
      <c r="G82" s="34">
        <v>7640.4117999999999</v>
      </c>
      <c r="H82" s="103">
        <v>9812.0396000000001</v>
      </c>
      <c r="I82" s="105" cm="1">
        <f t="array" ref="I82">INDEX('Subway Rank'!$J$2:$J$425,_xlfn.XMATCH($A82,'Subway Rank'!$C$2:$C$425),0)</f>
        <v>11204</v>
      </c>
      <c r="J82" s="92">
        <f t="shared" si="4"/>
        <v>1391.9603999999999</v>
      </c>
      <c r="K82" s="67">
        <f t="shared" si="5"/>
        <v>0.14186249309470786</v>
      </c>
      <c r="L82" s="60" cm="1">
        <f t="array" ref="L82">INDEX('Subway Rank'!$L$2:$L$425,_xlfn.XMATCH($A82,'Subway Rank'!$C$2:$C$425),0)</f>
        <v>115</v>
      </c>
      <c r="M82" s="7"/>
      <c r="N82" s="7"/>
    </row>
    <row r="83" spans="1:21" x14ac:dyDescent="0.2">
      <c r="A83" s="59" t="s">
        <v>143</v>
      </c>
      <c r="B83" s="35" t="str">
        <f>'Avg Weekday'!B83</f>
        <v/>
      </c>
      <c r="C83" s="10" t="s">
        <v>6</v>
      </c>
      <c r="D83" s="11">
        <v>7643</v>
      </c>
      <c r="E83" s="34">
        <v>8908.0385000000006</v>
      </c>
      <c r="F83" s="34">
        <v>3972.9367000000002</v>
      </c>
      <c r="G83" s="34">
        <v>5401.098</v>
      </c>
      <c r="H83" s="103">
        <v>5838.6399000000001</v>
      </c>
      <c r="I83" s="105" cm="1">
        <f t="array" ref="I83">INDEX('Subway Rank'!$J$2:$J$425,_xlfn.XMATCH($A83,'Subway Rank'!$C$2:$C$425),0)</f>
        <v>7128</v>
      </c>
      <c r="J83" s="92">
        <f t="shared" si="4"/>
        <v>1289.3600999999999</v>
      </c>
      <c r="K83" s="67">
        <f t="shared" si="5"/>
        <v>0.22083226951537119</v>
      </c>
      <c r="L83" s="60" cm="1">
        <f t="array" ref="L83">INDEX('Subway Rank'!$L$2:$L$425,_xlfn.XMATCH($A83,'Subway Rank'!$C$2:$C$425),0)</f>
        <v>173</v>
      </c>
      <c r="M83" s="7"/>
      <c r="N83" s="7"/>
    </row>
    <row r="84" spans="1:21" s="4" customFormat="1" x14ac:dyDescent="0.2">
      <c r="A84" s="59" t="s">
        <v>144</v>
      </c>
      <c r="B84" s="35" t="str">
        <f>'Avg Weekday'!B84</f>
        <v/>
      </c>
      <c r="C84" s="10" t="s">
        <v>6</v>
      </c>
      <c r="D84" s="11">
        <v>2733</v>
      </c>
      <c r="E84" s="34">
        <v>2686.3076999999998</v>
      </c>
      <c r="F84" s="34">
        <v>1418.5965000000001</v>
      </c>
      <c r="G84" s="34">
        <v>1630.5293999999999</v>
      </c>
      <c r="H84" s="103">
        <v>1959.0810999999999</v>
      </c>
      <c r="I84" s="105" cm="1">
        <f t="array" ref="I84">INDEX('Subway Rank'!$J$2:$J$425,_xlfn.XMATCH($A84,'Subway Rank'!$C$2:$C$425),0)</f>
        <v>2102</v>
      </c>
      <c r="J84" s="92">
        <f t="shared" si="4"/>
        <v>142.91890000000012</v>
      </c>
      <c r="K84" s="67">
        <f t="shared" si="5"/>
        <v>7.2952007959241769E-2</v>
      </c>
      <c r="L84" s="60" cm="1">
        <f t="array" ref="L84">INDEX('Subway Rank'!$L$2:$L$425,_xlfn.XMATCH($A84,'Subway Rank'!$C$2:$C$425),0)</f>
        <v>341</v>
      </c>
      <c r="M84" s="7"/>
      <c r="N84" s="7"/>
      <c r="P84" s="1"/>
      <c r="Q84" s="1"/>
      <c r="U84" s="1"/>
    </row>
    <row r="85" spans="1:21" x14ac:dyDescent="0.2">
      <c r="A85" s="59" t="s">
        <v>145</v>
      </c>
      <c r="B85" s="35" t="str">
        <f>'Avg Weekday'!B85</f>
        <v/>
      </c>
      <c r="C85" s="10" t="s">
        <v>6</v>
      </c>
      <c r="D85" s="11">
        <v>8258</v>
      </c>
      <c r="E85" s="34">
        <v>10116.9231</v>
      </c>
      <c r="F85" s="34">
        <v>4937.2525999999998</v>
      </c>
      <c r="G85" s="34">
        <v>6140.0393000000004</v>
      </c>
      <c r="H85" s="103">
        <v>6671.1188000000002</v>
      </c>
      <c r="I85" s="105" cm="1">
        <f t="array" ref="I85">INDEX('Subway Rank'!$J$2:$J$425,_xlfn.XMATCH($A85,'Subway Rank'!$C$2:$C$425),0)</f>
        <v>7257</v>
      </c>
      <c r="J85" s="92">
        <f t="shared" si="4"/>
        <v>585.88119999999981</v>
      </c>
      <c r="K85" s="67">
        <f t="shared" si="5"/>
        <v>8.7823529690402122E-2</v>
      </c>
      <c r="L85" s="60" cm="1">
        <f t="array" ref="L85">INDEX('Subway Rank'!$L$2:$L$425,_xlfn.XMATCH($A85,'Subway Rank'!$C$2:$C$425),0)</f>
        <v>163</v>
      </c>
      <c r="M85" s="7"/>
      <c r="N85" s="7"/>
    </row>
    <row r="86" spans="1:21" x14ac:dyDescent="0.2">
      <c r="A86" s="59" t="s">
        <v>146</v>
      </c>
      <c r="B86" s="35" t="str">
        <f>'Avg Weekday'!B86</f>
        <v/>
      </c>
      <c r="C86" s="10" t="s">
        <v>6</v>
      </c>
      <c r="D86" s="11">
        <v>1681</v>
      </c>
      <c r="E86" s="34">
        <v>1633.9038</v>
      </c>
      <c r="F86" s="34">
        <v>857.57390000000009</v>
      </c>
      <c r="G86" s="34">
        <v>969.80389999999989</v>
      </c>
      <c r="H86" s="103">
        <v>1087.8266000000001</v>
      </c>
      <c r="I86" s="105" cm="1">
        <f t="array" ref="I86">INDEX('Subway Rank'!$J$2:$J$425,_xlfn.XMATCH($A86,'Subway Rank'!$C$2:$C$425),0)</f>
        <v>1138</v>
      </c>
      <c r="J86" s="92">
        <f t="shared" si="4"/>
        <v>50.173399999999901</v>
      </c>
      <c r="K86" s="67">
        <f t="shared" si="5"/>
        <v>4.612260814361397E-2</v>
      </c>
      <c r="L86" s="60" cm="1">
        <f t="array" ref="L86">INDEX('Subway Rank'!$L$2:$L$425,_xlfn.XMATCH($A86,'Subway Rank'!$C$2:$C$425),0)</f>
        <v>400</v>
      </c>
      <c r="M86" s="7"/>
      <c r="N86" s="7"/>
    </row>
    <row r="87" spans="1:21" x14ac:dyDescent="0.2">
      <c r="A87" s="59" t="s">
        <v>147</v>
      </c>
      <c r="B87" s="35" t="str">
        <f>'Avg Weekday'!B87</f>
        <v/>
      </c>
      <c r="C87" s="10" t="s">
        <v>6</v>
      </c>
      <c r="D87" s="11">
        <v>15980</v>
      </c>
      <c r="E87" s="34">
        <v>14830.442300000001</v>
      </c>
      <c r="F87" s="34">
        <v>5671.1007</v>
      </c>
      <c r="G87" s="34">
        <v>7751.549</v>
      </c>
      <c r="H87" s="103">
        <v>9222.5300999999999</v>
      </c>
      <c r="I87" s="105" cm="1">
        <f t="array" ref="I87">INDEX('Subway Rank'!$J$2:$J$425,_xlfn.XMATCH($A87,'Subway Rank'!$C$2:$C$425),0)</f>
        <v>9998</v>
      </c>
      <c r="J87" s="92">
        <f t="shared" si="4"/>
        <v>775.46990000000005</v>
      </c>
      <c r="K87" s="67">
        <f t="shared" si="5"/>
        <v>8.4084290492041885E-2</v>
      </c>
      <c r="L87" s="60" cm="1">
        <f t="array" ref="L87">INDEX('Subway Rank'!$L$2:$L$425,_xlfn.XMATCH($A87,'Subway Rank'!$C$2:$C$425),0)</f>
        <v>110</v>
      </c>
      <c r="M87" s="7"/>
      <c r="N87" s="7"/>
    </row>
    <row r="88" spans="1:21" x14ac:dyDescent="0.2">
      <c r="A88" s="59" t="s">
        <v>148</v>
      </c>
      <c r="B88" s="35" t="str">
        <f>'Avg Weekday'!B88</f>
        <v/>
      </c>
      <c r="C88" s="10" t="s">
        <v>6</v>
      </c>
      <c r="D88" s="11">
        <v>9720</v>
      </c>
      <c r="E88" s="34">
        <v>9334.8077000000012</v>
      </c>
      <c r="F88" s="34">
        <v>3048.6885000000002</v>
      </c>
      <c r="G88" s="34">
        <v>5609.3333000000002</v>
      </c>
      <c r="H88" s="103">
        <v>6704.0207</v>
      </c>
      <c r="I88" s="105" cm="1">
        <f t="array" ref="I88">INDEX('Subway Rank'!$J$2:$J$425,_xlfn.XMATCH($A88,'Subway Rank'!$C$2:$C$425),0)</f>
        <v>6529</v>
      </c>
      <c r="J88" s="92">
        <f t="shared" si="4"/>
        <v>-175.02070000000003</v>
      </c>
      <c r="K88" s="67">
        <f t="shared" si="5"/>
        <v>-2.6106825714306049E-2</v>
      </c>
      <c r="L88" s="60" cm="1">
        <f t="array" ref="L88">INDEX('Subway Rank'!$L$2:$L$425,_xlfn.XMATCH($A88,'Subway Rank'!$C$2:$C$425),0)</f>
        <v>146</v>
      </c>
      <c r="M88" s="7"/>
      <c r="N88" s="7"/>
    </row>
    <row r="89" spans="1:21" x14ac:dyDescent="0.2">
      <c r="A89" s="59" t="s">
        <v>149</v>
      </c>
      <c r="B89" s="35" t="str">
        <f>'Avg Weekday'!B89</f>
        <v/>
      </c>
      <c r="C89" s="10" t="s">
        <v>6</v>
      </c>
      <c r="D89" s="11">
        <v>11300</v>
      </c>
      <c r="E89" s="34">
        <v>12066.865399999999</v>
      </c>
      <c r="F89" s="34">
        <v>4295.6715999999997</v>
      </c>
      <c r="G89" s="34">
        <v>5875.3724999999995</v>
      </c>
      <c r="H89" s="103">
        <v>8252.2363999999998</v>
      </c>
      <c r="I89" s="105" cm="1">
        <f t="array" ref="I89">INDEX('Subway Rank'!$J$2:$J$425,_xlfn.XMATCH($A89,'Subway Rank'!$C$2:$C$425),0)</f>
        <v>9762</v>
      </c>
      <c r="J89" s="92">
        <f t="shared" si="4"/>
        <v>1509.7636000000002</v>
      </c>
      <c r="K89" s="67">
        <f t="shared" si="5"/>
        <v>0.18295205406379297</v>
      </c>
      <c r="L89" s="60" cm="1">
        <f t="array" ref="L89">INDEX('Subway Rank'!$L$2:$L$425,_xlfn.XMATCH($A89,'Subway Rank'!$C$2:$C$425),0)</f>
        <v>123</v>
      </c>
      <c r="M89" s="7"/>
      <c r="N89" s="7"/>
    </row>
    <row r="90" spans="1:21" x14ac:dyDescent="0.2">
      <c r="A90" s="59" t="s">
        <v>150</v>
      </c>
      <c r="B90" s="35" t="str">
        <f>'Avg Weekday'!B90</f>
        <v/>
      </c>
      <c r="C90" s="10" t="s">
        <v>6</v>
      </c>
      <c r="D90" s="11">
        <v>5811</v>
      </c>
      <c r="E90" s="34">
        <v>5866.25</v>
      </c>
      <c r="F90" s="34">
        <v>2496.7677999999996</v>
      </c>
      <c r="G90" s="34">
        <v>2777.6666999999998</v>
      </c>
      <c r="H90" s="103">
        <v>3650.6318999999999</v>
      </c>
      <c r="I90" s="105" cm="1">
        <f t="array" ref="I90">INDEX('Subway Rank'!$J$2:$J$425,_xlfn.XMATCH($A90,'Subway Rank'!$C$2:$C$425),0)</f>
        <v>3749</v>
      </c>
      <c r="J90" s="92">
        <f t="shared" si="4"/>
        <v>98.36810000000014</v>
      </c>
      <c r="K90" s="67">
        <f t="shared" si="5"/>
        <v>2.6945499490102012E-2</v>
      </c>
      <c r="L90" s="60" cm="1">
        <f t="array" ref="L90">INDEX('Subway Rank'!$L$2:$L$425,_xlfn.XMATCH($A90,'Subway Rank'!$C$2:$C$425),0)</f>
        <v>286</v>
      </c>
      <c r="M90" s="7"/>
      <c r="N90" s="7"/>
    </row>
    <row r="91" spans="1:21" x14ac:dyDescent="0.2">
      <c r="A91" s="59" t="s">
        <v>151</v>
      </c>
      <c r="B91" s="35" t="str">
        <f>'Avg Weekday'!B91</f>
        <v/>
      </c>
      <c r="C91" s="10" t="s">
        <v>6</v>
      </c>
      <c r="D91" s="11">
        <v>4553</v>
      </c>
      <c r="E91" s="34">
        <v>4584.0962</v>
      </c>
      <c r="F91" s="34">
        <v>2208.6983</v>
      </c>
      <c r="G91" s="34">
        <v>2939.7451000000001</v>
      </c>
      <c r="H91" s="103">
        <v>2866.9129000000003</v>
      </c>
      <c r="I91" s="105" cm="1">
        <f t="array" ref="I91">INDEX('Subway Rank'!$J$2:$J$425,_xlfn.XMATCH($A91,'Subway Rank'!$C$2:$C$425),0)</f>
        <v>3988</v>
      </c>
      <c r="J91" s="92">
        <f t="shared" si="4"/>
        <v>1121.0870999999997</v>
      </c>
      <c r="K91" s="67">
        <f t="shared" si="5"/>
        <v>0.39104330654761071</v>
      </c>
      <c r="L91" s="60" cm="1">
        <f t="array" ref="L91">INDEX('Subway Rank'!$L$2:$L$425,_xlfn.XMATCH($A91,'Subway Rank'!$C$2:$C$425),0)</f>
        <v>258</v>
      </c>
      <c r="M91" s="7"/>
      <c r="N91" s="7"/>
    </row>
    <row r="92" spans="1:21" x14ac:dyDescent="0.2">
      <c r="A92" s="59" t="s">
        <v>152</v>
      </c>
      <c r="B92" s="35" t="str">
        <f>'Avg Weekday'!B92</f>
        <v/>
      </c>
      <c r="C92" s="10" t="s">
        <v>6</v>
      </c>
      <c r="D92" s="11">
        <v>5956</v>
      </c>
      <c r="E92" s="34">
        <v>6180.1538</v>
      </c>
      <c r="F92" s="34">
        <v>2701.3786</v>
      </c>
      <c r="G92" s="34">
        <v>3220.1176</v>
      </c>
      <c r="H92" s="103">
        <v>3997.4297999999999</v>
      </c>
      <c r="I92" s="105" cm="1">
        <f t="array" ref="I92">INDEX('Subway Rank'!$J$2:$J$425,_xlfn.XMATCH($A92,'Subway Rank'!$C$2:$C$425),0)</f>
        <v>4173</v>
      </c>
      <c r="J92" s="92">
        <f t="shared" si="4"/>
        <v>175.57020000000011</v>
      </c>
      <c r="K92" s="67">
        <f t="shared" si="5"/>
        <v>4.3920771291593441E-2</v>
      </c>
      <c r="L92" s="60" cm="1">
        <f t="array" ref="L92">INDEX('Subway Rank'!$L$2:$L$425,_xlfn.XMATCH($A92,'Subway Rank'!$C$2:$C$425),0)</f>
        <v>235</v>
      </c>
      <c r="M92" s="7"/>
      <c r="N92" s="7"/>
    </row>
    <row r="93" spans="1:21" x14ac:dyDescent="0.2">
      <c r="A93" s="59" t="s">
        <v>153</v>
      </c>
      <c r="B93" s="35" t="str">
        <f>'Avg Weekday'!B93</f>
        <v/>
      </c>
      <c r="C93" s="10" t="s">
        <v>6</v>
      </c>
      <c r="D93" s="11">
        <v>14040</v>
      </c>
      <c r="E93" s="34">
        <v>15213.211500000001</v>
      </c>
      <c r="F93" s="34">
        <v>5855.9316999999992</v>
      </c>
      <c r="G93" s="34">
        <v>7461.9607999999998</v>
      </c>
      <c r="H93" s="103">
        <v>8949.402</v>
      </c>
      <c r="I93" s="105" cm="1">
        <f t="array" ref="I93">INDEX('Subway Rank'!$J$2:$J$425,_xlfn.XMATCH($A93,'Subway Rank'!$C$2:$C$425),0)</f>
        <v>10033</v>
      </c>
      <c r="J93" s="92">
        <f t="shared" si="4"/>
        <v>1083.598</v>
      </c>
      <c r="K93" s="67">
        <f t="shared" si="5"/>
        <v>0.1210804923055194</v>
      </c>
      <c r="L93" s="60" cm="1">
        <f t="array" ref="L93">INDEX('Subway Rank'!$L$2:$L$425,_xlfn.XMATCH($A93,'Subway Rank'!$C$2:$C$425),0)</f>
        <v>139</v>
      </c>
      <c r="M93" s="7"/>
      <c r="N93" s="7"/>
    </row>
    <row r="94" spans="1:21" x14ac:dyDescent="0.2">
      <c r="A94" s="59" t="s">
        <v>553</v>
      </c>
      <c r="B94" s="35">
        <f>'Avg Weekday'!B94</f>
        <v>11</v>
      </c>
      <c r="C94" s="10" t="s">
        <v>6</v>
      </c>
      <c r="D94" s="11">
        <v>2165</v>
      </c>
      <c r="E94" s="34">
        <v>2580.4615999999996</v>
      </c>
      <c r="F94" s="34">
        <v>1550.6199000000001</v>
      </c>
      <c r="G94" s="34">
        <v>1968</v>
      </c>
      <c r="H94" s="103">
        <v>1974.5048999999999</v>
      </c>
      <c r="I94" s="105" cm="1">
        <f t="array" ref="I94">INDEX('Subway Rank'!$J$2:$J$425,_xlfn.XMATCH($A94,'Subway Rank'!$C$2:$C$425),0)</f>
        <v>2189</v>
      </c>
      <c r="J94" s="92">
        <f t="shared" si="4"/>
        <v>214.49510000000009</v>
      </c>
      <c r="K94" s="67">
        <f t="shared" si="5"/>
        <v>0.1086323462656386</v>
      </c>
      <c r="L94" s="60" cm="1">
        <f t="array" ref="L94">INDEX('Subway Rank'!$L$2:$L$425,_xlfn.XMATCH($A94,'Subway Rank'!$C$2:$C$425),0)</f>
        <v>379</v>
      </c>
      <c r="M94" s="7"/>
      <c r="N94" s="7"/>
    </row>
    <row r="95" spans="1:21" x14ac:dyDescent="0.2">
      <c r="A95" s="59" t="s">
        <v>552</v>
      </c>
      <c r="B95" s="35" t="str">
        <f>'Avg Weekday'!B95</f>
        <v/>
      </c>
      <c r="C95" s="10" t="s">
        <v>6</v>
      </c>
      <c r="D95" s="11">
        <v>10657</v>
      </c>
      <c r="E95" s="34">
        <v>10441.365400000001</v>
      </c>
      <c r="F95" s="34">
        <v>5215.2692000000006</v>
      </c>
      <c r="G95" s="34">
        <v>6524.2548999999999</v>
      </c>
      <c r="H95" s="103">
        <v>6330.2654000000002</v>
      </c>
      <c r="I95" s="105" cm="1">
        <f t="array" ref="I95">INDEX('Subway Rank'!$J$2:$J$425,_xlfn.XMATCH($A95,'Subway Rank'!$C$2:$C$425),0)</f>
        <v>8743</v>
      </c>
      <c r="J95" s="92">
        <f t="shared" si="4"/>
        <v>2412.7345999999998</v>
      </c>
      <c r="K95" s="67">
        <f t="shared" si="5"/>
        <v>0.38114272428451418</v>
      </c>
      <c r="L95" s="60" cm="1">
        <f t="array" ref="L95">INDEX('Subway Rank'!$L$2:$L$425,_xlfn.XMATCH($A95,'Subway Rank'!$C$2:$C$425),0)</f>
        <v>124</v>
      </c>
      <c r="M95" s="7"/>
      <c r="N95" s="7"/>
    </row>
    <row r="96" spans="1:21" s="4" customFormat="1" x14ac:dyDescent="0.2">
      <c r="A96" s="59" t="s">
        <v>154</v>
      </c>
      <c r="B96" s="35" t="str">
        <f>'Avg Weekday'!B96</f>
        <v/>
      </c>
      <c r="C96" s="10" t="s">
        <v>6</v>
      </c>
      <c r="D96" s="11">
        <v>5560</v>
      </c>
      <c r="E96" s="34">
        <v>6029.0576999999994</v>
      </c>
      <c r="F96" s="34">
        <v>2938.8903</v>
      </c>
      <c r="G96" s="34">
        <v>3374.7255</v>
      </c>
      <c r="H96" s="103">
        <v>4455.3643000000002</v>
      </c>
      <c r="I96" s="105" cm="1">
        <f t="array" ref="I96">INDEX('Subway Rank'!$J$2:$J$425,_xlfn.XMATCH($A96,'Subway Rank'!$C$2:$C$425),0)</f>
        <v>4513</v>
      </c>
      <c r="J96" s="92">
        <f t="shared" si="4"/>
        <v>57.635699999999815</v>
      </c>
      <c r="K96" s="67">
        <f t="shared" si="5"/>
        <v>1.2936248557721713E-2</v>
      </c>
      <c r="L96" s="60" cm="1">
        <f t="array" ref="L96">INDEX('Subway Rank'!$L$2:$L$425,_xlfn.XMATCH($A96,'Subway Rank'!$C$2:$C$425),0)</f>
        <v>248</v>
      </c>
      <c r="M96" s="7"/>
      <c r="N96" s="7"/>
      <c r="P96" s="1"/>
      <c r="Q96" s="1"/>
      <c r="U96" s="1"/>
    </row>
    <row r="97" spans="1:21" x14ac:dyDescent="0.2">
      <c r="A97" s="59" t="s">
        <v>155</v>
      </c>
      <c r="B97" s="35" t="str">
        <f>'Avg Weekday'!B97</f>
        <v/>
      </c>
      <c r="C97" s="10" t="s">
        <v>6</v>
      </c>
      <c r="D97" s="11">
        <v>1930</v>
      </c>
      <c r="E97" s="34">
        <v>1768.4423000000002</v>
      </c>
      <c r="F97" s="34">
        <v>1154.8996999999999</v>
      </c>
      <c r="G97" s="34">
        <v>1187.7255</v>
      </c>
      <c r="H97" s="103">
        <v>1159.5196000000001</v>
      </c>
      <c r="I97" s="105" cm="1">
        <f t="array" ref="I97">INDEX('Subway Rank'!$J$2:$J$425,_xlfn.XMATCH($A97,'Subway Rank'!$C$2:$C$425),0)</f>
        <v>1081</v>
      </c>
      <c r="J97" s="92">
        <f t="shared" si="4"/>
        <v>-78.519600000000082</v>
      </c>
      <c r="K97" s="67">
        <f t="shared" si="5"/>
        <v>-6.771735466998581E-2</v>
      </c>
      <c r="L97" s="60" cm="1">
        <f t="array" ref="L97">INDEX('Subway Rank'!$L$2:$L$425,_xlfn.XMATCH($A97,'Subway Rank'!$C$2:$C$425),0)</f>
        <v>406</v>
      </c>
      <c r="M97" s="7"/>
      <c r="N97" s="7"/>
    </row>
    <row r="98" spans="1:21" x14ac:dyDescent="0.2">
      <c r="A98" s="59" t="s">
        <v>156</v>
      </c>
      <c r="B98" s="35"/>
      <c r="C98" s="10" t="s">
        <v>6</v>
      </c>
      <c r="D98" s="11">
        <v>1647</v>
      </c>
      <c r="E98" s="34">
        <v>1164.9039</v>
      </c>
      <c r="F98" s="34">
        <v>566.86879999999996</v>
      </c>
      <c r="G98" s="34">
        <v>673.17650000000003</v>
      </c>
      <c r="H98" s="103">
        <v>919.00490000000002</v>
      </c>
      <c r="I98" s="105" cm="1">
        <f t="array" ref="I98">INDEX('Subway Rank'!$J$2:$J$425,_xlfn.XMATCH($A98,'Subway Rank'!$C$2:$C$425),0)</f>
        <v>1063</v>
      </c>
      <c r="J98" s="92">
        <f t="shared" si="4"/>
        <v>143.99509999999998</v>
      </c>
      <c r="K98" s="67">
        <f t="shared" si="5"/>
        <v>0.15668588927001367</v>
      </c>
      <c r="L98" s="60" cm="1">
        <f t="array" ref="L98">INDEX('Subway Rank'!$L$2:$L$425,_xlfn.XMATCH($A98,'Subway Rank'!$C$2:$C$425),0)</f>
        <v>409</v>
      </c>
      <c r="M98" s="7"/>
      <c r="N98" s="7"/>
    </row>
    <row r="99" spans="1:21" x14ac:dyDescent="0.2">
      <c r="A99" s="59" t="s">
        <v>43</v>
      </c>
      <c r="B99" s="35" t="str">
        <f>'Avg Weekday'!B99</f>
        <v/>
      </c>
      <c r="C99" s="10" t="s">
        <v>6</v>
      </c>
      <c r="D99" s="11">
        <v>51838</v>
      </c>
      <c r="E99" s="34">
        <v>53013.3269</v>
      </c>
      <c r="F99" s="34">
        <v>22536.555399999997</v>
      </c>
      <c r="G99" s="34">
        <v>27690.647100000002</v>
      </c>
      <c r="H99" s="103">
        <v>33606.124800000005</v>
      </c>
      <c r="I99" s="105" cm="1">
        <f t="array" ref="I99">INDEX('Subway Rank'!$J$2:$J$425,_xlfn.XMATCH($A99,'Subway Rank'!$C$2:$C$425),0)</f>
        <v>40074</v>
      </c>
      <c r="J99" s="92">
        <f t="shared" si="4"/>
        <v>6467.8751999999949</v>
      </c>
      <c r="K99" s="67">
        <f t="shared" si="5"/>
        <v>0.19246120278646331</v>
      </c>
      <c r="L99" s="60" cm="1">
        <f t="array" ref="L99">INDEX('Subway Rank'!$L$2:$L$425,_xlfn.XMATCH($A99,'Subway Rank'!$C$2:$C$425),0)</f>
        <v>19</v>
      </c>
      <c r="M99" s="7"/>
      <c r="N99" s="7"/>
    </row>
    <row r="100" spans="1:21" x14ac:dyDescent="0.2">
      <c r="A100" s="59" t="s">
        <v>157</v>
      </c>
      <c r="B100" s="35" t="str">
        <f>'Avg Weekday'!B100</f>
        <v/>
      </c>
      <c r="C100" s="10" t="s">
        <v>6</v>
      </c>
      <c r="D100" s="11">
        <v>3000</v>
      </c>
      <c r="E100" s="34">
        <v>2502.0770000000002</v>
      </c>
      <c r="F100" s="34">
        <v>1213.7093</v>
      </c>
      <c r="G100" s="34">
        <v>1523.4117000000001</v>
      </c>
      <c r="H100" s="103">
        <v>1730.3137000000002</v>
      </c>
      <c r="I100" s="105" cm="1">
        <f t="array" ref="I100">INDEX('Subway Rank'!$J$2:$J$425,_xlfn.XMATCH($A100,'Subway Rank'!$C$2:$C$425),0)</f>
        <v>1872</v>
      </c>
      <c r="J100" s="92">
        <f t="shared" si="4"/>
        <v>141.68629999999985</v>
      </c>
      <c r="K100" s="67">
        <f t="shared" si="5"/>
        <v>8.188474725710132E-2</v>
      </c>
      <c r="L100" s="60" cm="1">
        <f t="array" ref="L100">INDEX('Subway Rank'!$L$2:$L$425,_xlfn.XMATCH($A100,'Subway Rank'!$C$2:$C$425),0)</f>
        <v>354</v>
      </c>
      <c r="M100" s="7"/>
      <c r="N100" s="7"/>
    </row>
    <row r="101" spans="1:21" x14ac:dyDescent="0.2">
      <c r="A101" s="59" t="s">
        <v>158</v>
      </c>
      <c r="B101" s="35">
        <f>'Avg Weekday'!B101</f>
        <v>12</v>
      </c>
      <c r="C101" s="10" t="s">
        <v>6</v>
      </c>
      <c r="D101" s="11">
        <v>835</v>
      </c>
      <c r="E101" s="34">
        <v>1410.9231</v>
      </c>
      <c r="F101" s="34">
        <v>463.0856</v>
      </c>
      <c r="G101" s="34">
        <v>301.15690000000001</v>
      </c>
      <c r="H101" s="103">
        <v>452.74779999999998</v>
      </c>
      <c r="I101" s="105" cm="1">
        <f t="array" ref="I101">INDEX('Subway Rank'!$J$2:$J$425,_xlfn.XMATCH($A101,'Subway Rank'!$C$2:$C$425),0)</f>
        <v>632</v>
      </c>
      <c r="J101" s="92">
        <f t="shared" si="4"/>
        <v>179.25220000000002</v>
      </c>
      <c r="K101" s="67">
        <f t="shared" si="5"/>
        <v>0.39592064279495126</v>
      </c>
      <c r="L101" s="60" cm="1">
        <f t="array" ref="L101">INDEX('Subway Rank'!$L$2:$L$425,_xlfn.XMATCH($A101,'Subway Rank'!$C$2:$C$425),0)</f>
        <v>402</v>
      </c>
      <c r="M101" s="7"/>
      <c r="N101" s="7"/>
    </row>
    <row r="102" spans="1:21" s="4" customFormat="1" x14ac:dyDescent="0.2">
      <c r="A102" s="59" t="s">
        <v>159</v>
      </c>
      <c r="B102" s="35" t="str">
        <f>'Avg Weekday'!B102</f>
        <v/>
      </c>
      <c r="C102" s="10" t="s">
        <v>6</v>
      </c>
      <c r="D102" s="11">
        <v>6098</v>
      </c>
      <c r="E102" s="34">
        <v>5260.7883999999995</v>
      </c>
      <c r="F102" s="34">
        <v>2546.6598999999997</v>
      </c>
      <c r="G102" s="34">
        <v>3525.3333000000002</v>
      </c>
      <c r="H102" s="103">
        <v>3589.0234</v>
      </c>
      <c r="I102" s="105" cm="1">
        <f t="array" ref="I102">INDEX('Subway Rank'!$J$2:$J$425,_xlfn.XMATCH($A102,'Subway Rank'!$C$2:$C$425),0)</f>
        <v>3620</v>
      </c>
      <c r="J102" s="92">
        <f t="shared" si="4"/>
        <v>30.976599999999962</v>
      </c>
      <c r="K102" s="67">
        <f t="shared" si="5"/>
        <v>8.630927287907892E-3</v>
      </c>
      <c r="L102" s="60" cm="1">
        <f t="array" ref="L102">INDEX('Subway Rank'!$L$2:$L$425,_xlfn.XMATCH($A102,'Subway Rank'!$C$2:$C$425),0)</f>
        <v>265</v>
      </c>
      <c r="M102" s="7"/>
      <c r="N102" s="7"/>
      <c r="P102" s="1"/>
      <c r="Q102" s="1"/>
      <c r="U102" s="1"/>
    </row>
    <row r="103" spans="1:21" s="4" customFormat="1" x14ac:dyDescent="0.2">
      <c r="A103" s="59" t="s">
        <v>160</v>
      </c>
      <c r="B103" s="35" t="str">
        <f>'Avg Weekday'!B103</f>
        <v/>
      </c>
      <c r="C103" s="10" t="s">
        <v>6</v>
      </c>
      <c r="D103" s="11">
        <v>5064</v>
      </c>
      <c r="E103" s="34">
        <v>4401.8845999999994</v>
      </c>
      <c r="F103" s="34">
        <v>2167.6651999999999</v>
      </c>
      <c r="G103" s="34">
        <v>3122.2745</v>
      </c>
      <c r="H103" s="103">
        <v>3318.8604999999998</v>
      </c>
      <c r="I103" s="105" cm="1">
        <f t="array" ref="I103">INDEX('Subway Rank'!$J$2:$J$425,_xlfn.XMATCH($A103,'Subway Rank'!$C$2:$C$425),0)</f>
        <v>3568</v>
      </c>
      <c r="J103" s="92">
        <f t="shared" si="4"/>
        <v>249.13950000000023</v>
      </c>
      <c r="K103" s="67">
        <f t="shared" si="5"/>
        <v>7.5067783053852435E-2</v>
      </c>
      <c r="L103" s="60" cm="1">
        <f t="array" ref="L103">INDEX('Subway Rank'!$L$2:$L$425,_xlfn.XMATCH($A103,'Subway Rank'!$C$2:$C$425),0)</f>
        <v>249</v>
      </c>
      <c r="M103" s="7"/>
      <c r="N103" s="7"/>
      <c r="P103" s="1"/>
      <c r="Q103" s="1"/>
      <c r="U103" s="1"/>
    </row>
    <row r="104" spans="1:21" x14ac:dyDescent="0.2">
      <c r="A104" s="59" t="s">
        <v>161</v>
      </c>
      <c r="B104" s="35">
        <f>'Avg Weekday'!B104</f>
        <v>13</v>
      </c>
      <c r="C104" s="10" t="s">
        <v>6</v>
      </c>
      <c r="D104" s="11">
        <v>1447</v>
      </c>
      <c r="E104" s="34">
        <v>2254.8653999999997</v>
      </c>
      <c r="F104" s="34">
        <v>662.32839999999999</v>
      </c>
      <c r="G104" s="34">
        <v>439.50979999999998</v>
      </c>
      <c r="H104" s="103">
        <v>734.88679999999999</v>
      </c>
      <c r="I104" s="105" cm="1">
        <f t="array" ref="I104">INDEX('Subway Rank'!$J$2:$J$425,_xlfn.XMATCH($A104,'Subway Rank'!$C$2:$C$425),0)</f>
        <v>1093</v>
      </c>
      <c r="J104" s="92">
        <f t="shared" si="4"/>
        <v>358.11320000000001</v>
      </c>
      <c r="K104" s="67">
        <f t="shared" si="5"/>
        <v>0.48730389496722487</v>
      </c>
      <c r="L104" s="60" cm="1">
        <f t="array" ref="L104">INDEX('Subway Rank'!$L$2:$L$425,_xlfn.XMATCH($A104,'Subway Rank'!$C$2:$C$425),0)</f>
        <v>355</v>
      </c>
      <c r="M104" s="7"/>
      <c r="N104" s="7"/>
    </row>
    <row r="105" spans="1:21" x14ac:dyDescent="0.2">
      <c r="A105" s="59" t="s">
        <v>162</v>
      </c>
      <c r="B105" s="35">
        <f>'Avg Weekday'!B105</f>
        <v>14</v>
      </c>
      <c r="C105" s="10" t="s">
        <v>6</v>
      </c>
      <c r="D105" s="11">
        <v>1318</v>
      </c>
      <c r="E105" s="34">
        <v>2060.4614999999999</v>
      </c>
      <c r="F105" s="34">
        <v>632.04680000000008</v>
      </c>
      <c r="G105" s="34">
        <v>432.17650000000003</v>
      </c>
      <c r="H105" s="103">
        <v>765.65499999999997</v>
      </c>
      <c r="I105" s="105" cm="1">
        <f t="array" ref="I105">INDEX('Subway Rank'!$J$2:$J$425,_xlfn.XMATCH($A105,'Subway Rank'!$C$2:$C$425),0)</f>
        <v>1045</v>
      </c>
      <c r="J105" s="92">
        <f t="shared" si="4"/>
        <v>279.34500000000003</v>
      </c>
      <c r="K105" s="67">
        <f t="shared" si="5"/>
        <v>0.36484447956324983</v>
      </c>
      <c r="L105" s="60" cm="1">
        <f t="array" ref="L105">INDEX('Subway Rank'!$L$2:$L$425,_xlfn.XMATCH($A105,'Subway Rank'!$C$2:$C$425),0)</f>
        <v>370</v>
      </c>
      <c r="M105" s="7"/>
      <c r="N105" s="7"/>
    </row>
    <row r="106" spans="1:21" s="4" customFormat="1" x14ac:dyDescent="0.2">
      <c r="A106" s="59" t="s">
        <v>163</v>
      </c>
      <c r="B106" s="35">
        <f>'Avg Weekday'!B106</f>
        <v>15</v>
      </c>
      <c r="C106" s="10" t="s">
        <v>6</v>
      </c>
      <c r="D106" s="11">
        <v>820</v>
      </c>
      <c r="E106" s="34">
        <v>1462.5961</v>
      </c>
      <c r="F106" s="34">
        <v>488.50979999999998</v>
      </c>
      <c r="G106" s="34">
        <v>283.98040000000003</v>
      </c>
      <c r="H106" s="103">
        <v>658.34390000000008</v>
      </c>
      <c r="I106" s="105" cm="1">
        <f t="array" ref="I106">INDEX('Subway Rank'!$J$2:$J$425,_xlfn.XMATCH($A106,'Subway Rank'!$C$2:$C$425),0)</f>
        <v>632</v>
      </c>
      <c r="J106" s="92">
        <f t="shared" si="4"/>
        <v>-26.343900000000076</v>
      </c>
      <c r="K106" s="67">
        <f t="shared" si="5"/>
        <v>-4.0015408360281113E-2</v>
      </c>
      <c r="L106" s="60" cm="1">
        <f t="array" ref="L106">INDEX('Subway Rank'!$L$2:$L$425,_xlfn.XMATCH($A106,'Subway Rank'!$C$2:$C$425),0)</f>
        <v>401</v>
      </c>
      <c r="M106" s="7"/>
      <c r="N106" s="7"/>
      <c r="P106" s="1"/>
      <c r="Q106" s="1"/>
      <c r="U106" s="1"/>
    </row>
    <row r="107" spans="1:21" x14ac:dyDescent="0.2">
      <c r="A107" s="59" t="s">
        <v>164</v>
      </c>
      <c r="B107" s="35">
        <f>'Avg Weekday'!B107</f>
        <v>16</v>
      </c>
      <c r="C107" s="10" t="s">
        <v>6</v>
      </c>
      <c r="D107" s="11">
        <v>2954</v>
      </c>
      <c r="E107" s="34">
        <v>3931.3846000000003</v>
      </c>
      <c r="F107" s="34">
        <v>2049.3339999999998</v>
      </c>
      <c r="G107" s="34">
        <v>2755.8235</v>
      </c>
      <c r="H107" s="103">
        <v>2935.1927000000001</v>
      </c>
      <c r="I107" s="105" cm="1">
        <f t="array" ref="I107">INDEX('Subway Rank'!$J$2:$J$425,_xlfn.XMATCH($A107,'Subway Rank'!$C$2:$C$425),0)</f>
        <v>3414</v>
      </c>
      <c r="J107" s="92">
        <f t="shared" si="4"/>
        <v>478.80729999999994</v>
      </c>
      <c r="K107" s="67">
        <f t="shared" si="5"/>
        <v>0.16312635964241801</v>
      </c>
      <c r="L107" s="60" cm="1">
        <f t="array" ref="L107">INDEX('Subway Rank'!$L$2:$L$425,_xlfn.XMATCH($A107,'Subway Rank'!$C$2:$C$425),0)</f>
        <v>325</v>
      </c>
      <c r="M107" s="7"/>
      <c r="N107" s="7"/>
    </row>
    <row r="108" spans="1:21" x14ac:dyDescent="0.2">
      <c r="A108" s="59" t="s">
        <v>165</v>
      </c>
      <c r="B108" s="35" t="str">
        <f>'Avg Weekday'!B108</f>
        <v/>
      </c>
      <c r="C108" s="10" t="s">
        <v>6</v>
      </c>
      <c r="D108" s="11">
        <v>8492</v>
      </c>
      <c r="E108" s="34">
        <v>8247.5</v>
      </c>
      <c r="F108" s="34">
        <v>3464.2874000000002</v>
      </c>
      <c r="G108" s="34">
        <v>4616.9411999999993</v>
      </c>
      <c r="H108" s="103">
        <v>4896.6507999999994</v>
      </c>
      <c r="I108" s="105" cm="1">
        <f t="array" ref="I108">INDEX('Subway Rank'!$J$2:$J$425,_xlfn.XMATCH($A108,'Subway Rank'!$C$2:$C$425),0)</f>
        <v>5528</v>
      </c>
      <c r="J108" s="92">
        <f t="shared" si="4"/>
        <v>631.34920000000056</v>
      </c>
      <c r="K108" s="67">
        <f t="shared" si="5"/>
        <v>0.12893490383263612</v>
      </c>
      <c r="L108" s="60" cm="1">
        <f t="array" ref="L108">INDEX('Subway Rank'!$L$2:$L$425,_xlfn.XMATCH($A108,'Subway Rank'!$C$2:$C$425),0)</f>
        <v>198</v>
      </c>
      <c r="M108" s="7"/>
      <c r="N108" s="7"/>
    </row>
    <row r="109" spans="1:21" x14ac:dyDescent="0.2">
      <c r="A109" s="59" t="s">
        <v>51</v>
      </c>
      <c r="B109" s="35" t="str">
        <f>'Avg Weekday'!B109</f>
        <v/>
      </c>
      <c r="C109" s="10" t="s">
        <v>6</v>
      </c>
      <c r="D109" s="11">
        <v>1759</v>
      </c>
      <c r="E109" s="34">
        <v>2111.9231</v>
      </c>
      <c r="F109" s="34">
        <v>614.74440000000004</v>
      </c>
      <c r="G109" s="34">
        <v>415.62739999999997</v>
      </c>
      <c r="H109" s="103">
        <v>814.1576</v>
      </c>
      <c r="I109" s="105" cm="1">
        <f t="array" ref="I109">INDEX('Subway Rank'!$J$2:$J$425,_xlfn.XMATCH($A109,'Subway Rank'!$C$2:$C$425),0)</f>
        <v>664</v>
      </c>
      <c r="J109" s="92">
        <f t="shared" si="4"/>
        <v>-150.1576</v>
      </c>
      <c r="K109" s="67">
        <f t="shared" si="5"/>
        <v>-0.18443308764789521</v>
      </c>
      <c r="L109" s="60" cm="1">
        <f t="array" ref="L109">INDEX('Subway Rank'!$L$2:$L$425,_xlfn.XMATCH($A109,'Subway Rank'!$C$2:$C$425),0)</f>
        <v>378</v>
      </c>
      <c r="M109" s="7"/>
      <c r="N109" s="7"/>
    </row>
    <row r="110" spans="1:21" x14ac:dyDescent="0.2">
      <c r="A110" s="59" t="s">
        <v>166</v>
      </c>
      <c r="B110" s="35" t="str">
        <f>'Avg Weekday'!B110</f>
        <v/>
      </c>
      <c r="C110" s="10" t="s">
        <v>6</v>
      </c>
      <c r="D110" s="11">
        <v>2649</v>
      </c>
      <c r="E110" s="34">
        <v>2618.6538</v>
      </c>
      <c r="F110" s="34">
        <v>1195.3069999999998</v>
      </c>
      <c r="G110" s="34">
        <v>1450.2941000000001</v>
      </c>
      <c r="H110" s="103">
        <v>1786.6233</v>
      </c>
      <c r="I110" s="105" cm="1">
        <f t="array" ref="I110">INDEX('Subway Rank'!$J$2:$J$425,_xlfn.XMATCH($A110,'Subway Rank'!$C$2:$C$425),0)</f>
        <v>1859</v>
      </c>
      <c r="J110" s="92">
        <f t="shared" si="4"/>
        <v>72.376700000000028</v>
      </c>
      <c r="K110" s="67">
        <f t="shared" si="5"/>
        <v>4.0510330297382796E-2</v>
      </c>
      <c r="L110" s="60" cm="1">
        <f t="array" ref="L110">INDEX('Subway Rank'!$L$2:$L$425,_xlfn.XMATCH($A110,'Subway Rank'!$C$2:$C$425),0)</f>
        <v>372</v>
      </c>
      <c r="M110" s="7"/>
      <c r="N110" s="7"/>
    </row>
    <row r="111" spans="1:21" x14ac:dyDescent="0.2">
      <c r="A111" s="59" t="s">
        <v>167</v>
      </c>
      <c r="B111" s="35" t="str">
        <f>'Avg Weekday'!B111</f>
        <v/>
      </c>
      <c r="C111" s="10" t="s">
        <v>6</v>
      </c>
      <c r="D111" s="11">
        <v>8575</v>
      </c>
      <c r="E111" s="34">
        <v>8741.8846000000012</v>
      </c>
      <c r="F111" s="34">
        <v>3825.5392000000002</v>
      </c>
      <c r="G111" s="34">
        <v>4251.3528999999999</v>
      </c>
      <c r="H111" s="103">
        <v>5528.1123000000007</v>
      </c>
      <c r="I111" s="105" cm="1">
        <f t="array" ref="I111">INDEX('Subway Rank'!$J$2:$J$425,_xlfn.XMATCH($A111,'Subway Rank'!$C$2:$C$425),0)</f>
        <v>5895</v>
      </c>
      <c r="J111" s="92">
        <f t="shared" si="4"/>
        <v>366.88769999999931</v>
      </c>
      <c r="K111" s="67">
        <f t="shared" si="5"/>
        <v>6.6367627879050012E-2</v>
      </c>
      <c r="L111" s="60" cm="1">
        <f t="array" ref="L111">INDEX('Subway Rank'!$L$2:$L$425,_xlfn.XMATCH($A111,'Subway Rank'!$C$2:$C$425),0)</f>
        <v>183</v>
      </c>
      <c r="M111" s="7"/>
      <c r="N111" s="7"/>
    </row>
    <row r="112" spans="1:21" x14ac:dyDescent="0.2">
      <c r="A112" s="59" t="s">
        <v>168</v>
      </c>
      <c r="B112" s="35">
        <f>'Avg Weekday'!B112</f>
        <v>17</v>
      </c>
      <c r="C112" s="10" t="s">
        <v>6</v>
      </c>
      <c r="D112" s="11">
        <v>536</v>
      </c>
      <c r="E112" s="34">
        <v>1090.1345999999999</v>
      </c>
      <c r="F112" s="34">
        <v>368.5385</v>
      </c>
      <c r="G112" s="34">
        <v>197.15690000000001</v>
      </c>
      <c r="H112" s="103">
        <v>342.0521</v>
      </c>
      <c r="I112" s="105" cm="1">
        <f t="array" ref="I112">INDEX('Subway Rank'!$J$2:$J$425,_xlfn.XMATCH($A112,'Subway Rank'!$C$2:$C$425),0)</f>
        <v>527</v>
      </c>
      <c r="J112" s="92">
        <f t="shared" si="4"/>
        <v>184.9479</v>
      </c>
      <c r="K112" s="67">
        <f t="shared" si="5"/>
        <v>0.54070096339124951</v>
      </c>
      <c r="L112" s="60" cm="1">
        <f t="array" ref="L112">INDEX('Subway Rank'!$L$2:$L$425,_xlfn.XMATCH($A112,'Subway Rank'!$C$2:$C$425),0)</f>
        <v>413</v>
      </c>
      <c r="M112" s="7"/>
      <c r="N112" s="7"/>
    </row>
    <row r="113" spans="1:21" x14ac:dyDescent="0.2">
      <c r="A113" s="59" t="s">
        <v>169</v>
      </c>
      <c r="B113" s="35" t="str">
        <f>'Avg Weekday'!B113</f>
        <v/>
      </c>
      <c r="C113" s="10" t="s">
        <v>6</v>
      </c>
      <c r="D113" s="11">
        <v>7605</v>
      </c>
      <c r="E113" s="34">
        <v>7266.25</v>
      </c>
      <c r="F113" s="34">
        <v>3692.9642000000003</v>
      </c>
      <c r="G113" s="34">
        <v>5090.1764999999996</v>
      </c>
      <c r="H113" s="103">
        <v>5529.3321999999998</v>
      </c>
      <c r="I113" s="105" cm="1">
        <f t="array" ref="I113">INDEX('Subway Rank'!$J$2:$J$425,_xlfn.XMATCH($A113,'Subway Rank'!$C$2:$C$425),0)</f>
        <v>6019</v>
      </c>
      <c r="J113" s="92">
        <f t="shared" si="4"/>
        <v>489.66780000000017</v>
      </c>
      <c r="K113" s="67">
        <f t="shared" si="5"/>
        <v>8.8558216849405458E-2</v>
      </c>
      <c r="L113" s="60" cm="1">
        <f t="array" ref="L113">INDEX('Subway Rank'!$L$2:$L$425,_xlfn.XMATCH($A113,'Subway Rank'!$C$2:$C$425),0)</f>
        <v>205</v>
      </c>
      <c r="M113" s="7"/>
      <c r="N113" s="7"/>
    </row>
    <row r="114" spans="1:21" x14ac:dyDescent="0.2">
      <c r="A114" s="59" t="s">
        <v>170</v>
      </c>
      <c r="B114" s="35" t="str">
        <f>'Avg Weekday'!B114</f>
        <v/>
      </c>
      <c r="C114" s="10" t="s">
        <v>6</v>
      </c>
      <c r="D114" s="11">
        <v>7072</v>
      </c>
      <c r="E114" s="34">
        <v>7294.4423000000006</v>
      </c>
      <c r="F114" s="34">
        <v>3522.6244000000002</v>
      </c>
      <c r="G114" s="34">
        <v>4609.6077999999998</v>
      </c>
      <c r="H114" s="103">
        <v>4529.7964000000002</v>
      </c>
      <c r="I114" s="105" cm="1">
        <f t="array" ref="I114">INDEX('Subway Rank'!$J$2:$J$425,_xlfn.XMATCH($A114,'Subway Rank'!$C$2:$C$425),0)</f>
        <v>6220</v>
      </c>
      <c r="J114" s="92">
        <f t="shared" si="4"/>
        <v>1690.2035999999998</v>
      </c>
      <c r="K114" s="67">
        <f t="shared" si="5"/>
        <v>0.3731301477479208</v>
      </c>
      <c r="L114" s="60" cm="1">
        <f t="array" ref="L114">INDEX('Subway Rank'!$L$2:$L$425,_xlfn.XMATCH($A114,'Subway Rank'!$C$2:$C$425),0)</f>
        <v>178</v>
      </c>
      <c r="M114" s="7"/>
      <c r="N114" s="7"/>
    </row>
    <row r="115" spans="1:21" x14ac:dyDescent="0.2">
      <c r="A115" s="59" t="s">
        <v>171</v>
      </c>
      <c r="B115" s="35" t="str">
        <f>'Avg Weekday'!B115</f>
        <v/>
      </c>
      <c r="C115" s="10" t="s">
        <v>6</v>
      </c>
      <c r="D115" s="11">
        <v>4754</v>
      </c>
      <c r="E115" s="34">
        <v>4663.2307000000001</v>
      </c>
      <c r="F115" s="34">
        <v>2214.3069</v>
      </c>
      <c r="G115" s="34">
        <v>2751</v>
      </c>
      <c r="H115" s="103">
        <v>2754.4318000000003</v>
      </c>
      <c r="I115" s="105" cm="1">
        <f t="array" ref="I115">INDEX('Subway Rank'!$J$2:$J$425,_xlfn.XMATCH($A115,'Subway Rank'!$C$2:$C$425),0)</f>
        <v>3736</v>
      </c>
      <c r="J115" s="92">
        <f t="shared" si="4"/>
        <v>981.56819999999971</v>
      </c>
      <c r="K115" s="67">
        <f t="shared" si="5"/>
        <v>0.35635959474473089</v>
      </c>
      <c r="L115" s="60" cm="1">
        <f t="array" ref="L115">INDEX('Subway Rank'!$L$2:$L$425,_xlfn.XMATCH($A115,'Subway Rank'!$C$2:$C$425),0)</f>
        <v>263</v>
      </c>
      <c r="M115" s="7"/>
      <c r="N115" s="7"/>
    </row>
    <row r="116" spans="1:21" x14ac:dyDescent="0.2">
      <c r="A116" s="59" t="s">
        <v>172</v>
      </c>
      <c r="B116" s="35" t="str">
        <f>'Avg Weekday'!B116</f>
        <v/>
      </c>
      <c r="C116" s="10" t="s">
        <v>6</v>
      </c>
      <c r="D116" s="11">
        <v>42024</v>
      </c>
      <c r="E116" s="34">
        <v>26622.615400000002</v>
      </c>
      <c r="F116" s="34">
        <v>11981.313699999999</v>
      </c>
      <c r="G116" s="34">
        <v>28815.372600000002</v>
      </c>
      <c r="H116" s="103">
        <v>40251.865000000005</v>
      </c>
      <c r="I116" s="105" cm="1">
        <f t="array" ref="I116">INDEX('Subway Rank'!$J$2:$J$425,_xlfn.XMATCH($A116,'Subway Rank'!$C$2:$C$425),0)</f>
        <v>44011</v>
      </c>
      <c r="J116" s="92">
        <f t="shared" si="4"/>
        <v>3759.1349999999948</v>
      </c>
      <c r="K116" s="67">
        <f t="shared" si="5"/>
        <v>9.3390331106397037E-2</v>
      </c>
      <c r="L116" s="60" cm="1">
        <f t="array" ref="L116">INDEX('Subway Rank'!$L$2:$L$425,_xlfn.XMATCH($A116,'Subway Rank'!$C$2:$C$425),0)</f>
        <v>25</v>
      </c>
      <c r="M116" s="7"/>
      <c r="N116" s="7"/>
    </row>
    <row r="117" spans="1:21" x14ac:dyDescent="0.2">
      <c r="A117" s="59" t="s">
        <v>173</v>
      </c>
      <c r="B117" s="35" t="str">
        <f>'Avg Weekday'!B117</f>
        <v/>
      </c>
      <c r="C117" s="10" t="s">
        <v>6</v>
      </c>
      <c r="D117" s="11">
        <v>9742</v>
      </c>
      <c r="E117" s="34">
        <v>9901.1154000000006</v>
      </c>
      <c r="F117" s="34">
        <v>4034.9823000000001</v>
      </c>
      <c r="G117" s="34">
        <v>6041.3724999999995</v>
      </c>
      <c r="H117" s="103">
        <v>7438.007599999999</v>
      </c>
      <c r="I117" s="105" cm="1">
        <f t="array" ref="I117">INDEX('Subway Rank'!$J$2:$J$425,_xlfn.XMATCH($A117,'Subway Rank'!$C$2:$C$425),0)</f>
        <v>8380</v>
      </c>
      <c r="J117" s="92">
        <f t="shared" si="4"/>
        <v>941.992400000001</v>
      </c>
      <c r="K117" s="67">
        <f t="shared" si="5"/>
        <v>0.12664579692013236</v>
      </c>
      <c r="L117" s="60" cm="1">
        <f t="array" ref="L117">INDEX('Subway Rank'!$L$2:$L$425,_xlfn.XMATCH($A117,'Subway Rank'!$C$2:$C$425),0)</f>
        <v>172</v>
      </c>
      <c r="M117" s="7"/>
      <c r="N117" s="7"/>
    </row>
    <row r="118" spans="1:21" x14ac:dyDescent="0.2">
      <c r="A118" s="59" t="s">
        <v>174</v>
      </c>
      <c r="B118" s="35" t="str">
        <f>'Avg Weekday'!B118</f>
        <v/>
      </c>
      <c r="C118" s="10" t="s">
        <v>6</v>
      </c>
      <c r="D118" s="11">
        <v>3906</v>
      </c>
      <c r="E118" s="34">
        <v>4168.1154000000006</v>
      </c>
      <c r="F118" s="34">
        <v>1766.6403</v>
      </c>
      <c r="G118" s="34">
        <v>2084.3333000000002</v>
      </c>
      <c r="H118" s="103">
        <v>2965.0675000000001</v>
      </c>
      <c r="I118" s="105" cm="1">
        <f t="array" ref="I118">INDEX('Subway Rank'!$J$2:$J$425,_xlfn.XMATCH($A118,'Subway Rank'!$C$2:$C$425),0)</f>
        <v>4194</v>
      </c>
      <c r="J118" s="92">
        <f t="shared" si="4"/>
        <v>1228.9324999999999</v>
      </c>
      <c r="K118" s="67">
        <f t="shared" si="5"/>
        <v>0.41447032824716462</v>
      </c>
      <c r="L118" s="60" cm="1">
        <f t="array" ref="L118">INDEX('Subway Rank'!$L$2:$L$425,_xlfn.XMATCH($A118,'Subway Rank'!$C$2:$C$425),0)</f>
        <v>308</v>
      </c>
      <c r="M118" s="7"/>
      <c r="N118" s="7"/>
    </row>
    <row r="119" spans="1:21" x14ac:dyDescent="0.2">
      <c r="A119" s="59" t="s">
        <v>175</v>
      </c>
      <c r="B119" s="35" t="str">
        <f>'Avg Weekday'!B119</f>
        <v/>
      </c>
      <c r="C119" s="10" t="s">
        <v>6</v>
      </c>
      <c r="D119" s="11">
        <v>11737</v>
      </c>
      <c r="E119" s="34">
        <v>12914.346099999999</v>
      </c>
      <c r="F119" s="34">
        <v>4596.8695000000007</v>
      </c>
      <c r="G119" s="34">
        <v>6091.9215999999997</v>
      </c>
      <c r="H119" s="103">
        <v>8701.4331999999995</v>
      </c>
      <c r="I119" s="105" cm="1">
        <f t="array" ref="I119">INDEX('Subway Rank'!$J$2:$J$425,_xlfn.XMATCH($A119,'Subway Rank'!$C$2:$C$425),0)</f>
        <v>10775</v>
      </c>
      <c r="J119" s="92">
        <f t="shared" si="4"/>
        <v>2073.5668000000005</v>
      </c>
      <c r="K119" s="67">
        <f t="shared" si="5"/>
        <v>0.23830175470404125</v>
      </c>
      <c r="L119" s="60" cm="1">
        <f t="array" ref="L119">INDEX('Subway Rank'!$L$2:$L$425,_xlfn.XMATCH($A119,'Subway Rank'!$C$2:$C$425),0)</f>
        <v>129</v>
      </c>
      <c r="M119" s="7"/>
      <c r="N119" s="7"/>
    </row>
    <row r="120" spans="1:21" x14ac:dyDescent="0.2">
      <c r="A120" s="59" t="s">
        <v>176</v>
      </c>
      <c r="B120" s="35" t="str">
        <f>'Avg Weekday'!B120</f>
        <v/>
      </c>
      <c r="C120" s="10" t="s">
        <v>6</v>
      </c>
      <c r="D120" s="11">
        <v>3801</v>
      </c>
      <c r="E120" s="34">
        <v>3258.9423000000002</v>
      </c>
      <c r="F120" s="34">
        <v>1566.8865000000001</v>
      </c>
      <c r="G120" s="34">
        <v>2323.3922000000002</v>
      </c>
      <c r="H120" s="103">
        <v>2802.1922999999997</v>
      </c>
      <c r="I120" s="105" cm="1">
        <f t="array" ref="I120">INDEX('Subway Rank'!$J$2:$J$425,_xlfn.XMATCH($A120,'Subway Rank'!$C$2:$C$425),0)</f>
        <v>2790</v>
      </c>
      <c r="J120" s="92">
        <f t="shared" si="4"/>
        <v>-12.192299999999705</v>
      </c>
      <c r="K120" s="67">
        <f t="shared" si="5"/>
        <v>-4.3509861903480735E-3</v>
      </c>
      <c r="L120" s="60" cm="1">
        <f t="array" ref="L120">INDEX('Subway Rank'!$L$2:$L$425,_xlfn.XMATCH($A120,'Subway Rank'!$C$2:$C$425),0)</f>
        <v>339</v>
      </c>
      <c r="M120" s="7"/>
      <c r="N120" s="7"/>
    </row>
    <row r="121" spans="1:21" x14ac:dyDescent="0.2">
      <c r="A121" s="59" t="s">
        <v>177</v>
      </c>
      <c r="B121" s="35" t="str">
        <f>'Avg Weekday'!B121</f>
        <v/>
      </c>
      <c r="C121" s="10" t="s">
        <v>6</v>
      </c>
      <c r="D121" s="11">
        <v>4081</v>
      </c>
      <c r="E121" s="34">
        <v>3531.5962</v>
      </c>
      <c r="F121" s="34">
        <v>1986.0411000000001</v>
      </c>
      <c r="G121" s="34">
        <v>2329.1961000000001</v>
      </c>
      <c r="H121" s="103">
        <v>2776.2237</v>
      </c>
      <c r="I121" s="105" cm="1">
        <f t="array" ref="I121">INDEX('Subway Rank'!$J$2:$J$425,_xlfn.XMATCH($A121,'Subway Rank'!$C$2:$C$425),0)</f>
        <v>3255</v>
      </c>
      <c r="J121" s="92">
        <f t="shared" si="4"/>
        <v>478.77629999999999</v>
      </c>
      <c r="K121" s="67">
        <f t="shared" si="5"/>
        <v>0.1724559515863221</v>
      </c>
      <c r="L121" s="60" cm="1">
        <f t="array" ref="L121">INDEX('Subway Rank'!$L$2:$L$425,_xlfn.XMATCH($A121,'Subway Rank'!$C$2:$C$425),0)</f>
        <v>304</v>
      </c>
      <c r="M121" s="7"/>
      <c r="N121" s="7"/>
    </row>
    <row r="122" spans="1:21" x14ac:dyDescent="0.2">
      <c r="A122" s="59" t="s">
        <v>178</v>
      </c>
      <c r="B122" s="35" t="str">
        <f>'Avg Weekday'!B122</f>
        <v/>
      </c>
      <c r="C122" s="10" t="s">
        <v>6</v>
      </c>
      <c r="D122" s="11">
        <v>12828</v>
      </c>
      <c r="E122" s="34">
        <v>13276.442300000001</v>
      </c>
      <c r="F122" s="34">
        <v>6404.0010999999995</v>
      </c>
      <c r="G122" s="34">
        <v>7658.9019000000008</v>
      </c>
      <c r="H122" s="103">
        <v>8204.6862999999994</v>
      </c>
      <c r="I122" s="105" cm="1">
        <f t="array" ref="I122">INDEX('Subway Rank'!$J$2:$J$425,_xlfn.XMATCH($A122,'Subway Rank'!$C$2:$C$425),0)</f>
        <v>9482</v>
      </c>
      <c r="J122" s="92">
        <f t="shared" si="4"/>
        <v>1277.3137000000006</v>
      </c>
      <c r="K122" s="67">
        <f t="shared" si="5"/>
        <v>0.15568099172786176</v>
      </c>
      <c r="L122" s="60" cm="1">
        <f t="array" ref="L122">INDEX('Subway Rank'!$L$2:$L$425,_xlfn.XMATCH($A122,'Subway Rank'!$C$2:$C$425),0)</f>
        <v>132</v>
      </c>
      <c r="M122" s="7"/>
      <c r="N122" s="7"/>
    </row>
    <row r="123" spans="1:21" x14ac:dyDescent="0.2">
      <c r="A123" s="59" t="s">
        <v>179</v>
      </c>
      <c r="B123" s="35" t="str">
        <f>'Avg Weekday'!B123</f>
        <v/>
      </c>
      <c r="C123" s="10" t="s">
        <v>6</v>
      </c>
      <c r="D123" s="11">
        <v>4816</v>
      </c>
      <c r="E123" s="34">
        <v>5953.4808000000003</v>
      </c>
      <c r="F123" s="34">
        <v>2941.1073999999999</v>
      </c>
      <c r="G123" s="34">
        <v>3537.7058999999999</v>
      </c>
      <c r="H123" s="103">
        <v>3639.4344000000001</v>
      </c>
      <c r="I123" s="105" cm="1">
        <f t="array" ref="I123">INDEX('Subway Rank'!$J$2:$J$425,_xlfn.XMATCH($A123,'Subway Rank'!$C$2:$C$425),0)</f>
        <v>4446</v>
      </c>
      <c r="J123" s="92">
        <f t="shared" si="4"/>
        <v>806.5655999999999</v>
      </c>
      <c r="K123" s="67">
        <f t="shared" si="5"/>
        <v>0.22161839213257969</v>
      </c>
      <c r="L123" s="60" cm="1">
        <f t="array" ref="L123">INDEX('Subway Rank'!$L$2:$L$425,_xlfn.XMATCH($A123,'Subway Rank'!$C$2:$C$425),0)</f>
        <v>285</v>
      </c>
      <c r="M123" s="7"/>
      <c r="N123" s="7"/>
    </row>
    <row r="124" spans="1:21" x14ac:dyDescent="0.2">
      <c r="A124" s="59" t="s">
        <v>180</v>
      </c>
      <c r="B124" s="35" t="str">
        <f>'Avg Weekday'!B124</f>
        <v/>
      </c>
      <c r="C124" s="10" t="s">
        <v>6</v>
      </c>
      <c r="D124" s="11">
        <v>13505</v>
      </c>
      <c r="E124" s="34">
        <v>14130.730799999999</v>
      </c>
      <c r="F124" s="34">
        <v>5870.0347000000002</v>
      </c>
      <c r="G124" s="34">
        <v>6132.4706000000006</v>
      </c>
      <c r="H124" s="103">
        <v>6254.1764999999996</v>
      </c>
      <c r="I124" s="105" cm="1">
        <f t="array" ref="I124">INDEX('Subway Rank'!$J$2:$J$425,_xlfn.XMATCH($A124,'Subway Rank'!$C$2:$C$425),0)</f>
        <v>7412</v>
      </c>
      <c r="J124" s="92">
        <f t="shared" si="4"/>
        <v>1157.8235000000004</v>
      </c>
      <c r="K124" s="67">
        <f t="shared" si="5"/>
        <v>0.18512805003184679</v>
      </c>
      <c r="L124" s="60" cm="1">
        <f t="array" ref="L124">INDEX('Subway Rank'!$L$2:$L$425,_xlfn.XMATCH($A124,'Subway Rank'!$C$2:$C$425),0)</f>
        <v>208</v>
      </c>
      <c r="M124" s="7"/>
      <c r="N124" s="7"/>
    </row>
    <row r="125" spans="1:21" x14ac:dyDescent="0.2">
      <c r="A125" s="59" t="s">
        <v>181</v>
      </c>
      <c r="B125" s="35" t="str">
        <f>'Avg Weekday'!B125</f>
        <v/>
      </c>
      <c r="C125" s="10" t="s">
        <v>6</v>
      </c>
      <c r="D125" s="11">
        <v>2605</v>
      </c>
      <c r="E125" s="34">
        <v>1594.9038</v>
      </c>
      <c r="F125" s="34">
        <v>1031.8842</v>
      </c>
      <c r="G125" s="34">
        <v>1813.3136999999999</v>
      </c>
      <c r="H125" s="103">
        <v>2144.1765</v>
      </c>
      <c r="I125" s="105" cm="1">
        <f t="array" ref="I125">INDEX('Subway Rank'!$J$2:$J$425,_xlfn.XMATCH($A125,'Subway Rank'!$C$2:$C$425),0)</f>
        <v>1995</v>
      </c>
      <c r="J125" s="92">
        <f t="shared" si="4"/>
        <v>-149.17650000000003</v>
      </c>
      <c r="K125" s="67">
        <f t="shared" si="5"/>
        <v>-6.9572863987642827E-2</v>
      </c>
      <c r="L125" s="60" cm="1">
        <f t="array" ref="L125">INDEX('Subway Rank'!$L$2:$L$425,_xlfn.XMATCH($A125,'Subway Rank'!$C$2:$C$425),0)</f>
        <v>380</v>
      </c>
      <c r="M125" s="7"/>
      <c r="N125" s="7"/>
    </row>
    <row r="126" spans="1:21" x14ac:dyDescent="0.2">
      <c r="A126" s="59" t="s">
        <v>182</v>
      </c>
      <c r="B126" s="35" t="str">
        <f>'Avg Weekday'!B126</f>
        <v/>
      </c>
      <c r="C126" s="10" t="s">
        <v>6</v>
      </c>
      <c r="D126" s="11">
        <v>10207</v>
      </c>
      <c r="E126" s="34">
        <v>8897.8077000000012</v>
      </c>
      <c r="F126" s="34">
        <v>3396.3483999999999</v>
      </c>
      <c r="G126" s="34">
        <v>2746.6666999999998</v>
      </c>
      <c r="H126" s="103">
        <v>2841.1214</v>
      </c>
      <c r="I126" s="105" cm="1">
        <f t="array" ref="I126">INDEX('Subway Rank'!$J$2:$J$425,_xlfn.XMATCH($A126,'Subway Rank'!$C$2:$C$425),0)</f>
        <v>2298</v>
      </c>
      <c r="J126" s="92">
        <f t="shared" si="4"/>
        <v>-543.12139999999999</v>
      </c>
      <c r="K126" s="67">
        <f t="shared" si="5"/>
        <v>-0.19116444654564918</v>
      </c>
      <c r="L126" s="60" cm="1">
        <f t="array" ref="L126">INDEX('Subway Rank'!$L$2:$L$425,_xlfn.XMATCH($A126,'Subway Rank'!$C$2:$C$425),0)</f>
        <v>312</v>
      </c>
      <c r="M126" s="7"/>
      <c r="N126" s="7"/>
    </row>
    <row r="127" spans="1:21" s="4" customFormat="1" x14ac:dyDescent="0.2">
      <c r="A127" s="59" t="s">
        <v>183</v>
      </c>
      <c r="B127" s="35" t="str">
        <f>'Avg Weekday'!B127</f>
        <v/>
      </c>
      <c r="C127" s="10" t="s">
        <v>6</v>
      </c>
      <c r="D127" s="11">
        <v>10168</v>
      </c>
      <c r="E127" s="34">
        <v>11279.288399999999</v>
      </c>
      <c r="F127" s="34">
        <v>4046.3683000000001</v>
      </c>
      <c r="G127" s="34">
        <v>5503</v>
      </c>
      <c r="H127" s="103">
        <v>7644.6334999999999</v>
      </c>
      <c r="I127" s="105" cm="1">
        <f t="array" ref="I127">INDEX('Subway Rank'!$J$2:$J$425,_xlfn.XMATCH($A127,'Subway Rank'!$C$2:$C$425),0)</f>
        <v>8971</v>
      </c>
      <c r="J127" s="92">
        <f t="shared" si="4"/>
        <v>1326.3665000000001</v>
      </c>
      <c r="K127" s="67">
        <f t="shared" si="5"/>
        <v>0.17350295471980443</v>
      </c>
      <c r="L127" s="60" cm="1">
        <f t="array" ref="L127">INDEX('Subway Rank'!$L$2:$L$425,_xlfn.XMATCH($A127,'Subway Rank'!$C$2:$C$425),0)</f>
        <v>125</v>
      </c>
      <c r="M127" s="7"/>
      <c r="N127" s="7"/>
      <c r="P127" s="1"/>
      <c r="Q127" s="1"/>
      <c r="U127" s="1"/>
    </row>
    <row r="128" spans="1:21" s="4" customFormat="1" x14ac:dyDescent="0.2">
      <c r="A128" s="59" t="s">
        <v>184</v>
      </c>
      <c r="B128" s="35">
        <f>'Avg Weekday'!B128</f>
        <v>18</v>
      </c>
      <c r="C128" s="10" t="s">
        <v>6</v>
      </c>
      <c r="D128" s="11">
        <v>2143</v>
      </c>
      <c r="E128" s="34">
        <v>6148.4231</v>
      </c>
      <c r="F128" s="34">
        <v>2298.6278000000002</v>
      </c>
      <c r="G128" s="34">
        <v>1861.3334</v>
      </c>
      <c r="H128" s="103">
        <v>2421.6561000000002</v>
      </c>
      <c r="I128" s="105" cm="1">
        <f t="array" ref="I128">INDEX('Subway Rank'!$J$2:$J$425,_xlfn.XMATCH($A128,'Subway Rank'!$C$2:$C$425),0)</f>
        <v>2496</v>
      </c>
      <c r="J128" s="92">
        <f t="shared" si="4"/>
        <v>74.343899999999849</v>
      </c>
      <c r="K128" s="67">
        <f t="shared" si="5"/>
        <v>3.0699610898508606E-2</v>
      </c>
      <c r="L128" s="60" cm="1">
        <f t="array" ref="L128">INDEX('Subway Rank'!$L$2:$L$425,_xlfn.XMATCH($A128,'Subway Rank'!$C$2:$C$425),0)</f>
        <v>326</v>
      </c>
      <c r="M128" s="7"/>
      <c r="N128" s="7"/>
      <c r="P128" s="1"/>
      <c r="Q128" s="1"/>
      <c r="U128" s="1"/>
    </row>
    <row r="129" spans="1:21" s="4" customFormat="1" x14ac:dyDescent="0.2">
      <c r="A129" s="59" t="s">
        <v>185</v>
      </c>
      <c r="B129" s="35" t="str">
        <f>'Avg Weekday'!B129</f>
        <v/>
      </c>
      <c r="C129" s="10" t="s">
        <v>6</v>
      </c>
      <c r="D129" s="11">
        <v>3690</v>
      </c>
      <c r="E129" s="34">
        <v>4586.7884999999997</v>
      </c>
      <c r="F129" s="34">
        <v>2028.3922</v>
      </c>
      <c r="G129" s="34">
        <v>2104.0981000000002</v>
      </c>
      <c r="H129" s="103">
        <v>2078.0165000000002</v>
      </c>
      <c r="I129" s="105" cm="1">
        <f t="array" ref="I129">INDEX('Subway Rank'!$J$2:$J$425,_xlfn.XMATCH($A129,'Subway Rank'!$C$2:$C$425),0)</f>
        <v>2612</v>
      </c>
      <c r="J129" s="92">
        <f t="shared" si="4"/>
        <v>533.98349999999982</v>
      </c>
      <c r="K129" s="67">
        <f t="shared" si="5"/>
        <v>0.25696788259380993</v>
      </c>
      <c r="L129" s="60" cm="1">
        <f t="array" ref="L129">INDEX('Subway Rank'!$L$2:$L$425,_xlfn.XMATCH($A129,'Subway Rank'!$C$2:$C$425),0)</f>
        <v>368</v>
      </c>
      <c r="M129" s="7"/>
      <c r="N129" s="7"/>
      <c r="P129" s="1"/>
      <c r="Q129" s="1"/>
      <c r="U129" s="1"/>
    </row>
    <row r="130" spans="1:21" s="4" customFormat="1" x14ac:dyDescent="0.2">
      <c r="A130" s="59" t="s">
        <v>186</v>
      </c>
      <c r="B130" s="35" t="str">
        <f>'Avg Weekday'!B130</f>
        <v/>
      </c>
      <c r="C130" s="10" t="s">
        <v>6</v>
      </c>
      <c r="D130" s="11">
        <v>8751</v>
      </c>
      <c r="E130" s="34">
        <v>7777.2885000000006</v>
      </c>
      <c r="F130" s="34">
        <v>4433.4853000000003</v>
      </c>
      <c r="G130" s="34">
        <v>5307.5293999999994</v>
      </c>
      <c r="H130" s="103">
        <v>5962.3552</v>
      </c>
      <c r="I130" s="105" cm="1">
        <f t="array" ref="I130">INDEX('Subway Rank'!$J$2:$J$425,_xlfn.XMATCH($A130,'Subway Rank'!$C$2:$C$425),0)</f>
        <v>6828</v>
      </c>
      <c r="J130" s="92">
        <f t="shared" si="4"/>
        <v>865.64480000000003</v>
      </c>
      <c r="K130" s="67">
        <f t="shared" si="5"/>
        <v>0.14518504365523208</v>
      </c>
      <c r="L130" s="60" cm="1">
        <f t="array" ref="L130">INDEX('Subway Rank'!$L$2:$L$425,_xlfn.XMATCH($A130,'Subway Rank'!$C$2:$C$425),0)</f>
        <v>166</v>
      </c>
      <c r="M130" s="7"/>
      <c r="N130" s="7"/>
      <c r="P130" s="1"/>
      <c r="Q130" s="1"/>
      <c r="U130" s="1"/>
    </row>
    <row r="131" spans="1:21" x14ac:dyDescent="0.2">
      <c r="A131" s="59" t="s">
        <v>187</v>
      </c>
      <c r="B131" s="35" t="str">
        <f>'Avg Weekday'!B131</f>
        <v/>
      </c>
      <c r="C131" s="10" t="s">
        <v>6</v>
      </c>
      <c r="D131" s="11">
        <v>17461</v>
      </c>
      <c r="E131" s="34">
        <v>16907.5</v>
      </c>
      <c r="F131" s="34">
        <v>6918.6565000000001</v>
      </c>
      <c r="G131" s="34">
        <v>9492.5097999999998</v>
      </c>
      <c r="H131" s="103">
        <v>9754.6856000000007</v>
      </c>
      <c r="I131" s="105" cm="1">
        <f t="array" ref="I131">INDEX('Subway Rank'!$J$2:$J$425,_xlfn.XMATCH($A131,'Subway Rank'!$C$2:$C$425),0)</f>
        <v>9429</v>
      </c>
      <c r="J131" s="92">
        <f t="shared" si="4"/>
        <v>-325.6856000000007</v>
      </c>
      <c r="K131" s="67">
        <f t="shared" si="5"/>
        <v>-3.3387606054673939E-2</v>
      </c>
      <c r="L131" s="60" cm="1">
        <f t="array" ref="L131">INDEX('Subway Rank'!$L$2:$L$425,_xlfn.XMATCH($A131,'Subway Rank'!$C$2:$C$425),0)</f>
        <v>95</v>
      </c>
      <c r="M131" s="7"/>
      <c r="N131" s="7"/>
    </row>
    <row r="132" spans="1:21" x14ac:dyDescent="0.2">
      <c r="A132" s="59" t="s">
        <v>188</v>
      </c>
      <c r="B132" s="35">
        <f>'Avg Weekday'!B132</f>
        <v>19</v>
      </c>
      <c r="C132" s="10" t="s">
        <v>6</v>
      </c>
      <c r="D132" s="11">
        <v>12594</v>
      </c>
      <c r="E132" s="34">
        <v>12009.192300000001</v>
      </c>
      <c r="F132" s="34">
        <v>5604.8827999999994</v>
      </c>
      <c r="G132" s="34">
        <v>6077.0392000000002</v>
      </c>
      <c r="H132" s="103">
        <v>7110.2934000000005</v>
      </c>
      <c r="I132" s="105" cm="1">
        <f t="array" ref="I132">INDEX('Subway Rank'!$J$2:$J$425,_xlfn.XMATCH($A132,'Subway Rank'!$C$2:$C$425),0)</f>
        <v>8392</v>
      </c>
      <c r="J132" s="92">
        <f t="shared" si="4"/>
        <v>1281.7065999999995</v>
      </c>
      <c r="K132" s="67">
        <f t="shared" si="5"/>
        <v>0.18026071891773121</v>
      </c>
      <c r="L132" s="60" cm="1">
        <f t="array" ref="L132">INDEX('Subway Rank'!$L$2:$L$425,_xlfn.XMATCH($A132,'Subway Rank'!$C$2:$C$425),0)</f>
        <v>165</v>
      </c>
      <c r="M132" s="7"/>
      <c r="N132" s="7"/>
    </row>
    <row r="133" spans="1:21" x14ac:dyDescent="0.2">
      <c r="A133" s="59" t="s">
        <v>189</v>
      </c>
      <c r="B133" s="35" t="str">
        <f>'Avg Weekday'!B133</f>
        <v/>
      </c>
      <c r="C133" s="10" t="s">
        <v>6</v>
      </c>
      <c r="D133" s="11">
        <v>3851</v>
      </c>
      <c r="E133" s="34">
        <v>6562.1538999999993</v>
      </c>
      <c r="F133" s="34">
        <v>2609.1041</v>
      </c>
      <c r="G133" s="34">
        <v>3480.8823000000002</v>
      </c>
      <c r="H133" s="103">
        <v>4224.5064000000002</v>
      </c>
      <c r="I133" s="105" cm="1">
        <f t="array" ref="I133">INDEX('Subway Rank'!$J$2:$J$425,_xlfn.XMATCH($A133,'Subway Rank'!$C$2:$C$425),0)</f>
        <v>7648</v>
      </c>
      <c r="J133" s="92">
        <f t="shared" si="4"/>
        <v>3423.4935999999998</v>
      </c>
      <c r="K133" s="67">
        <f t="shared" si="5"/>
        <v>0.81038901964972754</v>
      </c>
      <c r="L133" s="60" cm="1">
        <f t="array" ref="L133">INDEX('Subway Rank'!$L$2:$L$425,_xlfn.XMATCH($A133,'Subway Rank'!$C$2:$C$425),0)</f>
        <v>223</v>
      </c>
      <c r="M133" s="7"/>
      <c r="N133" s="7"/>
    </row>
    <row r="134" spans="1:21" x14ac:dyDescent="0.2">
      <c r="A134" s="59" t="s">
        <v>190</v>
      </c>
      <c r="B134" s="35" t="str">
        <f>'Avg Weekday'!B134</f>
        <v/>
      </c>
      <c r="C134" s="10" t="s">
        <v>6</v>
      </c>
      <c r="D134" s="11">
        <v>5502</v>
      </c>
      <c r="E134" s="34">
        <v>6154.8847000000005</v>
      </c>
      <c r="F134" s="34">
        <v>2510.4031</v>
      </c>
      <c r="G134" s="34">
        <v>3563.7058999999999</v>
      </c>
      <c r="H134" s="103">
        <v>4524.9951000000001</v>
      </c>
      <c r="I134" s="105" cm="1">
        <f t="array" ref="I134">INDEX('Subway Rank'!$J$2:$J$425,_xlfn.XMATCH($A134,'Subway Rank'!$C$2:$C$425),0)</f>
        <v>5354</v>
      </c>
      <c r="J134" s="92">
        <f t="shared" si="4"/>
        <v>829.00489999999991</v>
      </c>
      <c r="K134" s="67">
        <f t="shared" si="5"/>
        <v>0.18320570115092497</v>
      </c>
      <c r="L134" s="60" cm="1">
        <f t="array" ref="L134">INDEX('Subway Rank'!$L$2:$L$425,_xlfn.XMATCH($A134,'Subway Rank'!$C$2:$C$425),0)</f>
        <v>241</v>
      </c>
      <c r="M134" s="7"/>
      <c r="N134" s="7"/>
    </row>
    <row r="135" spans="1:21" x14ac:dyDescent="0.2">
      <c r="A135" s="59" t="s">
        <v>191</v>
      </c>
      <c r="B135" s="35" t="str">
        <f>'Avg Weekday'!B135</f>
        <v/>
      </c>
      <c r="C135" s="10" t="s">
        <v>6</v>
      </c>
      <c r="D135" s="11">
        <v>2657</v>
      </c>
      <c r="E135" s="34">
        <v>2442</v>
      </c>
      <c r="F135" s="34">
        <v>1496.5996</v>
      </c>
      <c r="G135" s="34">
        <v>1512.7255</v>
      </c>
      <c r="H135" s="103">
        <v>1510.3916999999999</v>
      </c>
      <c r="I135" s="105" cm="1">
        <f t="array" ref="I135">INDEX('Subway Rank'!$J$2:$J$425,_xlfn.XMATCH($A135,'Subway Rank'!$C$2:$C$425),0)</f>
        <v>1432</v>
      </c>
      <c r="J135" s="92">
        <f t="shared" si="4"/>
        <v>-78.391699999999901</v>
      </c>
      <c r="K135" s="67">
        <f t="shared" si="5"/>
        <v>-5.1901569639186913E-2</v>
      </c>
      <c r="L135" s="60" cm="1">
        <f t="array" ref="L135">INDEX('Subway Rank'!$L$2:$L$425,_xlfn.XMATCH($A135,'Subway Rank'!$C$2:$C$425),0)</f>
        <v>397</v>
      </c>
      <c r="M135" s="7"/>
      <c r="N135" s="7"/>
    </row>
    <row r="136" spans="1:21" s="4" customFormat="1" x14ac:dyDescent="0.2">
      <c r="A136" s="59" t="s">
        <v>192</v>
      </c>
      <c r="B136" s="35" t="str">
        <f>'Avg Weekday'!B136</f>
        <v/>
      </c>
      <c r="C136" s="10" t="s">
        <v>6</v>
      </c>
      <c r="D136" s="11">
        <v>7035</v>
      </c>
      <c r="E136" s="34">
        <v>6036.1154000000006</v>
      </c>
      <c r="F136" s="34">
        <v>2300.0124000000001</v>
      </c>
      <c r="G136" s="34">
        <v>3474.3137999999999</v>
      </c>
      <c r="H136" s="103">
        <v>4664.0066999999999</v>
      </c>
      <c r="I136" s="105" cm="1">
        <f t="array" ref="I136">INDEX('Subway Rank'!$J$2:$J$425,_xlfn.XMATCH($A136,'Subway Rank'!$C$2:$C$425),0)</f>
        <v>5903</v>
      </c>
      <c r="J136" s="92">
        <f t="shared" si="4"/>
        <v>1238.9933000000001</v>
      </c>
      <c r="K136" s="67">
        <f t="shared" si="5"/>
        <v>0.26564998287845515</v>
      </c>
      <c r="L136" s="60" cm="1">
        <f t="array" ref="L136">INDEX('Subway Rank'!$L$2:$L$425,_xlfn.XMATCH($A136,'Subway Rank'!$C$2:$C$425),0)</f>
        <v>202</v>
      </c>
      <c r="M136" s="7"/>
      <c r="N136" s="7"/>
      <c r="P136" s="1"/>
      <c r="Q136" s="1"/>
      <c r="U136" s="1"/>
    </row>
    <row r="137" spans="1:21" x14ac:dyDescent="0.2">
      <c r="A137" s="59" t="s">
        <v>193</v>
      </c>
      <c r="B137" s="35" t="str">
        <f>'Avg Weekday'!B137</f>
        <v/>
      </c>
      <c r="C137" s="10" t="s">
        <v>6</v>
      </c>
      <c r="D137" s="11">
        <v>4723</v>
      </c>
      <c r="E137" s="34">
        <v>5251.8077000000003</v>
      </c>
      <c r="F137" s="34">
        <v>2054.4049999999997</v>
      </c>
      <c r="G137" s="34">
        <v>2907.7057999999997</v>
      </c>
      <c r="H137" s="103">
        <v>3776.5455999999999</v>
      </c>
      <c r="I137" s="105" cm="1">
        <f t="array" ref="I137">INDEX('Subway Rank'!$J$2:$J$425,_xlfn.XMATCH($A137,'Subway Rank'!$C$2:$C$425),0)</f>
        <v>4746</v>
      </c>
      <c r="J137" s="92">
        <f t="shared" si="4"/>
        <v>969.45440000000008</v>
      </c>
      <c r="K137" s="67">
        <f t="shared" si="5"/>
        <v>0.25670401014090766</v>
      </c>
      <c r="L137" s="60" cm="1">
        <f t="array" ref="L137">INDEX('Subway Rank'!$L$2:$L$425,_xlfn.XMATCH($A137,'Subway Rank'!$C$2:$C$425),0)</f>
        <v>252</v>
      </c>
      <c r="M137" s="7"/>
      <c r="N137" s="7"/>
    </row>
    <row r="138" spans="1:21" x14ac:dyDescent="0.2">
      <c r="A138" s="59" t="s">
        <v>194</v>
      </c>
      <c r="B138" s="35" t="str">
        <f>'Avg Weekday'!B138</f>
        <v/>
      </c>
      <c r="C138" s="10" t="s">
        <v>6</v>
      </c>
      <c r="D138" s="11">
        <v>22536</v>
      </c>
      <c r="E138" s="34">
        <v>23467.788400000001</v>
      </c>
      <c r="F138" s="34">
        <v>7643.4423000000006</v>
      </c>
      <c r="G138" s="34">
        <v>10825.5687</v>
      </c>
      <c r="H138" s="103">
        <v>13881.4751</v>
      </c>
      <c r="I138" s="105" cm="1">
        <f t="array" ref="I138">INDEX('Subway Rank'!$J$2:$J$425,_xlfn.XMATCH($A138,'Subway Rank'!$C$2:$C$425),0)</f>
        <v>15059</v>
      </c>
      <c r="J138" s="92">
        <f t="shared" si="4"/>
        <v>1177.5249000000003</v>
      </c>
      <c r="K138" s="67">
        <f t="shared" si="5"/>
        <v>8.4827072880748852E-2</v>
      </c>
      <c r="L138" s="60" cm="1">
        <f t="array" ref="L138">INDEX('Subway Rank'!$L$2:$L$425,_xlfn.XMATCH($A138,'Subway Rank'!$C$2:$C$425),0)</f>
        <v>108</v>
      </c>
      <c r="M138" s="7"/>
      <c r="N138" s="7"/>
    </row>
    <row r="139" spans="1:21" x14ac:dyDescent="0.2">
      <c r="A139" s="59" t="s">
        <v>195</v>
      </c>
      <c r="B139" s="35" t="str">
        <f>'Avg Weekday'!B139</f>
        <v/>
      </c>
      <c r="C139" s="10" t="s">
        <v>6</v>
      </c>
      <c r="D139" s="11">
        <v>7263</v>
      </c>
      <c r="E139" s="34">
        <v>6337.5577000000003</v>
      </c>
      <c r="F139" s="34">
        <v>2956.4111000000003</v>
      </c>
      <c r="G139" s="34">
        <v>4248.1175999999996</v>
      </c>
      <c r="H139" s="103">
        <v>4567.2575999999999</v>
      </c>
      <c r="I139" s="105" cm="1">
        <f t="array" ref="I139">INDEX('Subway Rank'!$J$2:$J$425,_xlfn.XMATCH($A139,'Subway Rank'!$C$2:$C$425),0)</f>
        <v>4640</v>
      </c>
      <c r="J139" s="92">
        <f t="shared" ref="J139:J202" si="6">I139-H139</f>
        <v>72.742400000000089</v>
      </c>
      <c r="K139" s="67">
        <f t="shared" ref="K139:K202" si="7">J139/H139</f>
        <v>1.5926931732512764E-2</v>
      </c>
      <c r="L139" s="60" cm="1">
        <f t="array" ref="L139">INDEX('Subway Rank'!$L$2:$L$425,_xlfn.XMATCH($A139,'Subway Rank'!$C$2:$C$425),0)</f>
        <v>245</v>
      </c>
      <c r="M139" s="7"/>
      <c r="N139" s="7"/>
    </row>
    <row r="140" spans="1:21" s="4" customFormat="1" x14ac:dyDescent="0.2">
      <c r="A140" s="59" t="s">
        <v>196</v>
      </c>
      <c r="B140" s="35" t="str">
        <f>'Avg Weekday'!B140</f>
        <v/>
      </c>
      <c r="C140" s="10" t="s">
        <v>6</v>
      </c>
      <c r="D140" s="11">
        <v>24195</v>
      </c>
      <c r="E140" s="34">
        <v>22987.557700000001</v>
      </c>
      <c r="F140" s="34">
        <v>8001.1622000000007</v>
      </c>
      <c r="G140" s="34">
        <v>10776.117600000001</v>
      </c>
      <c r="H140" s="103">
        <v>14917.037</v>
      </c>
      <c r="I140" s="105" cm="1">
        <f t="array" ref="I140">INDEX('Subway Rank'!$J$2:$J$425,_xlfn.XMATCH($A140,'Subway Rank'!$C$2:$C$425),0)</f>
        <v>16601</v>
      </c>
      <c r="J140" s="92">
        <f t="shared" si="6"/>
        <v>1683.9629999999997</v>
      </c>
      <c r="K140" s="67">
        <f t="shared" si="7"/>
        <v>0.11288857163791977</v>
      </c>
      <c r="L140" s="60" cm="1">
        <f t="array" ref="L140">INDEX('Subway Rank'!$L$2:$L$425,_xlfn.XMATCH($A140,'Subway Rank'!$C$2:$C$425),0)</f>
        <v>32</v>
      </c>
      <c r="M140" s="7"/>
      <c r="N140" s="7"/>
      <c r="P140" s="1"/>
      <c r="Q140" s="1"/>
      <c r="U140" s="1"/>
    </row>
    <row r="141" spans="1:21" x14ac:dyDescent="0.2">
      <c r="A141" s="59" t="s">
        <v>197</v>
      </c>
      <c r="B141" s="35" t="str">
        <f>'Avg Weekday'!B141</f>
        <v/>
      </c>
      <c r="C141" s="10" t="s">
        <v>6</v>
      </c>
      <c r="D141" s="11">
        <v>5792</v>
      </c>
      <c r="E141" s="34">
        <v>4675.2885000000006</v>
      </c>
      <c r="F141" s="34">
        <v>2369.8993</v>
      </c>
      <c r="G141" s="34">
        <v>2712.0785000000001</v>
      </c>
      <c r="H141" s="103">
        <v>2783.9838</v>
      </c>
      <c r="I141" s="105" cm="1">
        <f t="array" ref="I141">INDEX('Subway Rank'!$J$2:$J$425,_xlfn.XMATCH($A141,'Subway Rank'!$C$2:$C$425),0)</f>
        <v>2872</v>
      </c>
      <c r="J141" s="92">
        <f t="shared" si="6"/>
        <v>88.016200000000026</v>
      </c>
      <c r="K141" s="67">
        <f t="shared" si="7"/>
        <v>3.1615198335565038E-2</v>
      </c>
      <c r="L141" s="60" cm="1">
        <f t="array" ref="L141">INDEX('Subway Rank'!$L$2:$L$425,_xlfn.XMATCH($A141,'Subway Rank'!$C$2:$C$425),0)</f>
        <v>347</v>
      </c>
      <c r="M141" s="7"/>
      <c r="N141" s="7"/>
    </row>
    <row r="142" spans="1:21" x14ac:dyDescent="0.2">
      <c r="A142" s="59" t="s">
        <v>198</v>
      </c>
      <c r="B142" s="35" t="str">
        <f>'Avg Weekday'!B142</f>
        <v/>
      </c>
      <c r="C142" s="10" t="s">
        <v>6</v>
      </c>
      <c r="D142" s="11">
        <v>26901</v>
      </c>
      <c r="E142" s="34">
        <v>27286.4807</v>
      </c>
      <c r="F142" s="34">
        <v>12180.8284</v>
      </c>
      <c r="G142" s="34">
        <v>13319.176500000001</v>
      </c>
      <c r="H142" s="103">
        <v>15623.357100000001</v>
      </c>
      <c r="I142" s="105" cm="1">
        <f t="array" ref="I142">INDEX('Subway Rank'!$J$2:$J$425,_xlfn.XMATCH($A142,'Subway Rank'!$C$2:$C$425),0)</f>
        <v>16944</v>
      </c>
      <c r="J142" s="92">
        <f t="shared" si="6"/>
        <v>1320.6428999999989</v>
      </c>
      <c r="K142" s="67">
        <f t="shared" si="7"/>
        <v>8.4530033561096729E-2</v>
      </c>
      <c r="L142" s="60" cm="1">
        <f t="array" ref="L142">INDEX('Subway Rank'!$L$2:$L$425,_xlfn.XMATCH($A142,'Subway Rank'!$C$2:$C$425),0)</f>
        <v>52</v>
      </c>
      <c r="M142" s="7"/>
      <c r="N142" s="7"/>
    </row>
    <row r="143" spans="1:21" s="4" customFormat="1" x14ac:dyDescent="0.2">
      <c r="A143" s="59" t="s">
        <v>199</v>
      </c>
      <c r="B143" s="35" t="str">
        <f>'Avg Weekday'!B143</f>
        <v/>
      </c>
      <c r="C143" s="10" t="s">
        <v>6</v>
      </c>
      <c r="D143" s="11">
        <v>725</v>
      </c>
      <c r="E143" s="34">
        <v>833.05769999999995</v>
      </c>
      <c r="F143" s="34">
        <v>714.45249999999999</v>
      </c>
      <c r="G143" s="34">
        <v>707.25490000000002</v>
      </c>
      <c r="H143" s="103">
        <v>654.19499999999994</v>
      </c>
      <c r="I143" s="105" cm="1">
        <f t="array" ref="I143">INDEX('Subway Rank'!$J$2:$J$425,_xlfn.XMATCH($A143,'Subway Rank'!$C$2:$C$425),0)</f>
        <v>497</v>
      </c>
      <c r="J143" s="92">
        <f t="shared" si="6"/>
        <v>-157.19499999999994</v>
      </c>
      <c r="K143" s="67">
        <f t="shared" si="7"/>
        <v>-0.24028768180741208</v>
      </c>
      <c r="L143" s="60" cm="1">
        <f t="array" ref="L143">INDEX('Subway Rank'!$L$2:$L$425,_xlfn.XMATCH($A143,'Subway Rank'!$C$2:$C$425),0)</f>
        <v>412</v>
      </c>
      <c r="M143" s="7"/>
      <c r="N143" s="7"/>
      <c r="P143" s="1"/>
      <c r="Q143" s="1"/>
      <c r="U143" s="1"/>
    </row>
    <row r="144" spans="1:21" x14ac:dyDescent="0.2">
      <c r="A144" s="59" t="s">
        <v>200</v>
      </c>
      <c r="B144" s="35" t="str">
        <f>'Avg Weekday'!B144</f>
        <v/>
      </c>
      <c r="C144" s="10" t="s">
        <v>6</v>
      </c>
      <c r="D144" s="11">
        <v>21357</v>
      </c>
      <c r="E144" s="34">
        <v>20428.615400000002</v>
      </c>
      <c r="F144" s="34">
        <v>7819.6183000000001</v>
      </c>
      <c r="G144" s="34">
        <v>11173.431399999999</v>
      </c>
      <c r="H144" s="103">
        <v>13935.0731</v>
      </c>
      <c r="I144" s="105" cm="1">
        <f t="array" ref="I144">INDEX('Subway Rank'!$J$2:$J$425,_xlfn.XMATCH($A144,'Subway Rank'!$C$2:$C$425),0)</f>
        <v>14315</v>
      </c>
      <c r="J144" s="92">
        <f t="shared" si="6"/>
        <v>379.92690000000039</v>
      </c>
      <c r="K144" s="67">
        <f t="shared" si="7"/>
        <v>2.7264076569501482E-2</v>
      </c>
      <c r="L144" s="60" cm="1">
        <f t="array" ref="L144">INDEX('Subway Rank'!$L$2:$L$425,_xlfn.XMATCH($A144,'Subway Rank'!$C$2:$C$425),0)</f>
        <v>65</v>
      </c>
      <c r="M144" s="7"/>
      <c r="N144" s="7"/>
    </row>
    <row r="145" spans="1:21" s="4" customFormat="1" x14ac:dyDescent="0.2">
      <c r="A145" s="59" t="s">
        <v>201</v>
      </c>
      <c r="B145" s="35" t="str">
        <f>'Avg Weekday'!B145</f>
        <v/>
      </c>
      <c r="C145" s="10" t="s">
        <v>6</v>
      </c>
      <c r="D145" s="11">
        <v>14323</v>
      </c>
      <c r="E145" s="34">
        <v>7984.5962</v>
      </c>
      <c r="F145" s="34">
        <v>4792.8491999999997</v>
      </c>
      <c r="G145" s="34">
        <v>9157.7842999999993</v>
      </c>
      <c r="H145" s="103">
        <v>9598.6070999999993</v>
      </c>
      <c r="I145" s="105" cm="1">
        <f t="array" ref="I145">INDEX('Subway Rank'!$J$2:$J$425,_xlfn.XMATCH($A145,'Subway Rank'!$C$2:$C$425),0)</f>
        <v>10894</v>
      </c>
      <c r="J145" s="92">
        <f t="shared" si="6"/>
        <v>1295.3929000000007</v>
      </c>
      <c r="K145" s="67">
        <f t="shared" si="7"/>
        <v>0.13495634173837587</v>
      </c>
      <c r="L145" s="60" cm="1">
        <f t="array" ref="L145">INDEX('Subway Rank'!$L$2:$L$425,_xlfn.XMATCH($A145,'Subway Rank'!$C$2:$C$425),0)</f>
        <v>119</v>
      </c>
      <c r="M145" s="7"/>
      <c r="N145" s="7"/>
      <c r="P145" s="1"/>
      <c r="Q145" s="1"/>
      <c r="U145" s="1"/>
    </row>
    <row r="146" spans="1:21" x14ac:dyDescent="0.2">
      <c r="A146" s="59" t="s">
        <v>202</v>
      </c>
      <c r="B146" s="35"/>
      <c r="C146" s="10" t="s">
        <v>6</v>
      </c>
      <c r="D146" s="11">
        <v>2765</v>
      </c>
      <c r="E146" s="34">
        <v>3127.6731</v>
      </c>
      <c r="F146" s="34">
        <v>899.71749999999997</v>
      </c>
      <c r="G146" s="34">
        <v>764.64710000000002</v>
      </c>
      <c r="H146" s="103">
        <v>1212.7768000000001</v>
      </c>
      <c r="I146" s="105" cm="1">
        <f t="array" ref="I146">INDEX('Subway Rank'!$J$2:$J$425,_xlfn.XMATCH($A146,'Subway Rank'!$C$2:$C$425),0)</f>
        <v>1481</v>
      </c>
      <c r="J146" s="92">
        <f t="shared" si="6"/>
        <v>268.22319999999991</v>
      </c>
      <c r="K146" s="67">
        <f t="shared" si="7"/>
        <v>0.22116452095719499</v>
      </c>
      <c r="L146" s="60" cm="1">
        <f t="array" ref="L146">INDEX('Subway Rank'!$L$2:$L$425,_xlfn.XMATCH($A146,'Subway Rank'!$C$2:$C$425),0)</f>
        <v>309</v>
      </c>
      <c r="M146" s="7"/>
      <c r="N146" s="7"/>
    </row>
    <row r="147" spans="1:21" x14ac:dyDescent="0.2">
      <c r="A147" s="59" t="s">
        <v>203</v>
      </c>
      <c r="B147" s="35" t="str">
        <f>'Avg Weekday'!B147</f>
        <v/>
      </c>
      <c r="C147" s="10" t="s">
        <v>6</v>
      </c>
      <c r="D147" s="11">
        <v>3151</v>
      </c>
      <c r="E147" s="34">
        <v>2636.1922999999997</v>
      </c>
      <c r="F147" s="34">
        <v>1212.5300999999999</v>
      </c>
      <c r="G147" s="34">
        <v>1140.3334</v>
      </c>
      <c r="H147" s="103">
        <v>1342.9189000000001</v>
      </c>
      <c r="I147" s="105" cm="1">
        <f t="array" ref="I147">INDEX('Subway Rank'!$J$2:$J$425,_xlfn.XMATCH($A147,'Subway Rank'!$C$2:$C$425),0)</f>
        <v>1577</v>
      </c>
      <c r="J147" s="92">
        <f t="shared" si="6"/>
        <v>234.08109999999988</v>
      </c>
      <c r="K147" s="67">
        <f t="shared" si="7"/>
        <v>0.1743076964662571</v>
      </c>
      <c r="L147" s="60" cm="1">
        <f t="array" ref="L147">INDEX('Subway Rank'!$L$2:$L$425,_xlfn.XMATCH($A147,'Subway Rank'!$C$2:$C$425),0)</f>
        <v>357</v>
      </c>
      <c r="M147" s="7"/>
      <c r="N147" s="7"/>
    </row>
    <row r="148" spans="1:21" x14ac:dyDescent="0.2">
      <c r="A148" s="59" t="s">
        <v>204</v>
      </c>
      <c r="B148" s="35" t="str">
        <f>'Avg Weekday'!B148</f>
        <v/>
      </c>
      <c r="C148" s="10" t="s">
        <v>6</v>
      </c>
      <c r="D148" s="11">
        <v>6813</v>
      </c>
      <c r="E148" s="34">
        <v>5822.5385000000006</v>
      </c>
      <c r="F148" s="34">
        <v>2053.1017999999999</v>
      </c>
      <c r="G148" s="34">
        <v>3479.0392000000002</v>
      </c>
      <c r="H148" s="103">
        <v>4416.6972000000005</v>
      </c>
      <c r="I148" s="105" cm="1">
        <f t="array" ref="I148">INDEX('Subway Rank'!$J$2:$J$425,_xlfn.XMATCH($A148,'Subway Rank'!$C$2:$C$425),0)</f>
        <v>5893</v>
      </c>
      <c r="J148" s="92">
        <f t="shared" si="6"/>
        <v>1476.3027999999995</v>
      </c>
      <c r="K148" s="67">
        <f t="shared" si="7"/>
        <v>0.33425492696216513</v>
      </c>
      <c r="L148" s="60" cm="1">
        <f t="array" ref="L148">INDEX('Subway Rank'!$L$2:$L$425,_xlfn.XMATCH($A148,'Subway Rank'!$C$2:$C$425),0)</f>
        <v>293</v>
      </c>
      <c r="M148" s="7"/>
      <c r="N148" s="7"/>
    </row>
    <row r="149" spans="1:21" x14ac:dyDescent="0.2">
      <c r="A149" s="59" t="s">
        <v>205</v>
      </c>
      <c r="B149" s="35" t="str">
        <f>'Avg Weekday'!B149</f>
        <v/>
      </c>
      <c r="C149" s="10" t="s">
        <v>6</v>
      </c>
      <c r="D149" s="11">
        <v>10629</v>
      </c>
      <c r="E149" s="34">
        <v>12250.288499999999</v>
      </c>
      <c r="F149" s="34">
        <v>5788.1514999999999</v>
      </c>
      <c r="G149" s="34">
        <v>5416.1764000000003</v>
      </c>
      <c r="H149" s="103">
        <v>5694.4231</v>
      </c>
      <c r="I149" s="105" cm="1">
        <f t="array" ref="I149">INDEX('Subway Rank'!$J$2:$J$425,_xlfn.XMATCH($A149,'Subway Rank'!$C$2:$C$425),0)</f>
        <v>7827</v>
      </c>
      <c r="J149" s="92">
        <f t="shared" si="6"/>
        <v>2132.5769</v>
      </c>
      <c r="K149" s="67">
        <f t="shared" si="7"/>
        <v>0.37450271301407162</v>
      </c>
      <c r="L149" s="60" cm="1">
        <f t="array" ref="L149">INDEX('Subway Rank'!$L$2:$L$425,_xlfn.XMATCH($A149,'Subway Rank'!$C$2:$C$425),0)</f>
        <v>155</v>
      </c>
      <c r="M149" s="7"/>
      <c r="N149" s="7"/>
    </row>
    <row r="150" spans="1:21" x14ac:dyDescent="0.2">
      <c r="A150" s="59" t="s">
        <v>206</v>
      </c>
      <c r="B150" s="35" t="str">
        <f>'Avg Weekday'!B150</f>
        <v/>
      </c>
      <c r="C150" s="10" t="s">
        <v>6</v>
      </c>
      <c r="D150" s="11">
        <v>14507</v>
      </c>
      <c r="E150" s="34">
        <v>12762.192299999999</v>
      </c>
      <c r="F150" s="34">
        <v>7026.8917000000001</v>
      </c>
      <c r="G150" s="34">
        <v>8054.0784000000003</v>
      </c>
      <c r="H150" s="103">
        <v>8777.4457000000002</v>
      </c>
      <c r="I150" s="105" cm="1">
        <f t="array" ref="I150">INDEX('Subway Rank'!$J$2:$J$425,_xlfn.XMATCH($A150,'Subway Rank'!$C$2:$C$425),0)</f>
        <v>10287</v>
      </c>
      <c r="J150" s="92">
        <f t="shared" si="6"/>
        <v>1509.5542999999998</v>
      </c>
      <c r="K150" s="67">
        <f t="shared" si="7"/>
        <v>0.17198104683233753</v>
      </c>
      <c r="L150" s="60" cm="1">
        <f t="array" ref="L150">INDEX('Subway Rank'!$L$2:$L$425,_xlfn.XMATCH($A150,'Subway Rank'!$C$2:$C$425),0)</f>
        <v>78</v>
      </c>
      <c r="M150" s="7"/>
      <c r="N150" s="7"/>
    </row>
    <row r="151" spans="1:21" x14ac:dyDescent="0.2">
      <c r="A151" s="59" t="s">
        <v>207</v>
      </c>
      <c r="B151" s="35" t="str">
        <f>'Avg Weekday'!B151</f>
        <v/>
      </c>
      <c r="C151" s="10" t="s">
        <v>6</v>
      </c>
      <c r="D151" s="11">
        <v>2224</v>
      </c>
      <c r="E151" s="34">
        <v>1876.1345999999999</v>
      </c>
      <c r="F151" s="34">
        <v>1099.5154</v>
      </c>
      <c r="G151" s="34">
        <v>1655.0392000000002</v>
      </c>
      <c r="H151" s="103">
        <v>1692.8724999999999</v>
      </c>
      <c r="I151" s="105" cm="1">
        <f t="array" ref="I151">INDEX('Subway Rank'!$J$2:$J$425,_xlfn.XMATCH($A151,'Subway Rank'!$C$2:$C$425),0)</f>
        <v>2080</v>
      </c>
      <c r="J151" s="92">
        <f t="shared" si="6"/>
        <v>387.12750000000005</v>
      </c>
      <c r="K151" s="67">
        <f t="shared" si="7"/>
        <v>0.22868083686160656</v>
      </c>
      <c r="L151" s="60" cm="1">
        <f t="array" ref="L151">INDEX('Subway Rank'!$L$2:$L$425,_xlfn.XMATCH($A151,'Subway Rank'!$C$2:$C$425),0)</f>
        <v>346</v>
      </c>
      <c r="M151" s="7"/>
      <c r="N151" s="7"/>
    </row>
    <row r="152" spans="1:21" x14ac:dyDescent="0.2">
      <c r="A152" s="59" t="s">
        <v>208</v>
      </c>
      <c r="B152" s="35" t="str">
        <f>'Avg Weekday'!B152</f>
        <v/>
      </c>
      <c r="C152" s="10" t="s">
        <v>6</v>
      </c>
      <c r="D152" s="11">
        <v>7584</v>
      </c>
      <c r="E152" s="34">
        <v>10586.538400000001</v>
      </c>
      <c r="F152" s="34">
        <v>4490.4461000000001</v>
      </c>
      <c r="G152" s="34">
        <v>4512.9018999999998</v>
      </c>
      <c r="H152" s="103">
        <v>4630.5472</v>
      </c>
      <c r="I152" s="105" cm="1">
        <f t="array" ref="I152">INDEX('Subway Rank'!$J$2:$J$425,_xlfn.XMATCH($A152,'Subway Rank'!$C$2:$C$425),0)</f>
        <v>5327</v>
      </c>
      <c r="J152" s="92">
        <f t="shared" si="6"/>
        <v>696.45280000000002</v>
      </c>
      <c r="K152" s="67">
        <f t="shared" si="7"/>
        <v>0.15040399545004099</v>
      </c>
      <c r="L152" s="60" cm="1">
        <f t="array" ref="L152">INDEX('Subway Rank'!$L$2:$L$425,_xlfn.XMATCH($A152,'Subway Rank'!$C$2:$C$425),0)</f>
        <v>192</v>
      </c>
      <c r="M152" s="7"/>
      <c r="N152" s="7"/>
    </row>
    <row r="153" spans="1:21" x14ac:dyDescent="0.2">
      <c r="A153" s="59" t="s">
        <v>209</v>
      </c>
      <c r="B153" s="35" t="str">
        <f>'Avg Weekday'!B153</f>
        <v/>
      </c>
      <c r="C153" s="10" t="s">
        <v>6</v>
      </c>
      <c r="D153" s="11">
        <v>3405</v>
      </c>
      <c r="E153" s="34">
        <v>3473.5962</v>
      </c>
      <c r="F153" s="34">
        <v>1777.6323</v>
      </c>
      <c r="G153" s="34">
        <v>2241.1569</v>
      </c>
      <c r="H153" s="103">
        <v>2557.6014</v>
      </c>
      <c r="I153" s="105" cm="1">
        <f t="array" ref="I153">INDEX('Subway Rank'!$J$2:$J$425,_xlfn.XMATCH($A153,'Subway Rank'!$C$2:$C$425),0)</f>
        <v>2618</v>
      </c>
      <c r="J153" s="92">
        <f t="shared" si="6"/>
        <v>60.398599999999988</v>
      </c>
      <c r="K153" s="67">
        <f t="shared" si="7"/>
        <v>2.3615329581849615E-2</v>
      </c>
      <c r="L153" s="60" cm="1">
        <f t="array" ref="L153">INDEX('Subway Rank'!$L$2:$L$425,_xlfn.XMATCH($A153,'Subway Rank'!$C$2:$C$425),0)</f>
        <v>314</v>
      </c>
      <c r="M153" s="7"/>
      <c r="N153" s="7"/>
    </row>
    <row r="154" spans="1:21" x14ac:dyDescent="0.2">
      <c r="A154" s="59" t="s">
        <v>210</v>
      </c>
      <c r="B154" s="35" t="str">
        <f>'Avg Weekday'!B154</f>
        <v/>
      </c>
      <c r="C154" s="10" t="s">
        <v>6</v>
      </c>
      <c r="D154" s="11">
        <v>5318</v>
      </c>
      <c r="E154" s="34">
        <v>5618.3077000000003</v>
      </c>
      <c r="F154" s="34">
        <v>2149.3779</v>
      </c>
      <c r="G154" s="34">
        <v>2764.6666999999998</v>
      </c>
      <c r="H154" s="103">
        <v>3851.8917000000001</v>
      </c>
      <c r="I154" s="105" cm="1">
        <f t="array" ref="I154">INDEX('Subway Rank'!$J$2:$J$425,_xlfn.XMATCH($A154,'Subway Rank'!$C$2:$C$425),0)</f>
        <v>4813</v>
      </c>
      <c r="J154" s="92">
        <f t="shared" si="6"/>
        <v>961.10829999999987</v>
      </c>
      <c r="K154" s="67">
        <f t="shared" si="7"/>
        <v>0.24951591967136558</v>
      </c>
      <c r="L154" s="60" cm="1">
        <f t="array" ref="L154">INDEX('Subway Rank'!$L$2:$L$425,_xlfn.XMATCH($A154,'Subway Rank'!$C$2:$C$425),0)</f>
        <v>232</v>
      </c>
      <c r="M154" s="7"/>
      <c r="N154" s="7"/>
    </row>
    <row r="155" spans="1:21" x14ac:dyDescent="0.2">
      <c r="A155" s="59" t="s">
        <v>211</v>
      </c>
      <c r="B155" s="35">
        <f>'Avg Weekday'!B155</f>
        <v>20</v>
      </c>
      <c r="C155" s="10" t="s">
        <v>6</v>
      </c>
      <c r="D155" s="11">
        <v>2656</v>
      </c>
      <c r="E155" s="34">
        <v>4232.9231</v>
      </c>
      <c r="F155" s="34">
        <v>2677.7664999999997</v>
      </c>
      <c r="G155" s="34">
        <v>3640.2548999999999</v>
      </c>
      <c r="H155" s="103">
        <v>4413.8552</v>
      </c>
      <c r="I155" s="105" cm="1">
        <f t="array" ref="I155">INDEX('Subway Rank'!$J$2:$J$425,_xlfn.XMATCH($A155,'Subway Rank'!$C$2:$C$425),0)</f>
        <v>5206</v>
      </c>
      <c r="J155" s="92">
        <f t="shared" si="6"/>
        <v>792.14480000000003</v>
      </c>
      <c r="K155" s="67">
        <f t="shared" si="7"/>
        <v>0.17946778136265096</v>
      </c>
      <c r="L155" s="60" cm="1">
        <f t="array" ref="L155">INDEX('Subway Rank'!$L$2:$L$425,_xlfn.XMATCH($A155,'Subway Rank'!$C$2:$C$425),0)</f>
        <v>210</v>
      </c>
      <c r="M155" s="7"/>
      <c r="N155" s="7"/>
    </row>
    <row r="156" spans="1:21" s="4" customFormat="1" x14ac:dyDescent="0.2">
      <c r="A156" s="59" t="s">
        <v>212</v>
      </c>
      <c r="B156" s="35" t="str">
        <f>'Avg Weekday'!B156</f>
        <v/>
      </c>
      <c r="C156" s="10" t="s">
        <v>6</v>
      </c>
      <c r="D156" s="11">
        <v>16339</v>
      </c>
      <c r="E156" s="34">
        <v>19856.577000000001</v>
      </c>
      <c r="F156" s="34">
        <v>6956.7466000000004</v>
      </c>
      <c r="G156" s="34">
        <v>8782.7059000000008</v>
      </c>
      <c r="H156" s="103">
        <v>11898.6546</v>
      </c>
      <c r="I156" s="105" cm="1">
        <f t="array" ref="I156">INDEX('Subway Rank'!$J$2:$J$425,_xlfn.XMATCH($A156,'Subway Rank'!$C$2:$C$425),0)</f>
        <v>13745</v>
      </c>
      <c r="J156" s="92">
        <f t="shared" si="6"/>
        <v>1846.3454000000002</v>
      </c>
      <c r="K156" s="67">
        <f t="shared" si="7"/>
        <v>0.15517261926403009</v>
      </c>
      <c r="L156" s="60" cm="1">
        <f t="array" ref="L156">INDEX('Subway Rank'!$L$2:$L$425,_xlfn.XMATCH($A156,'Subway Rank'!$C$2:$C$425),0)</f>
        <v>100</v>
      </c>
      <c r="M156" s="7"/>
      <c r="N156" s="7"/>
      <c r="P156" s="1"/>
      <c r="Q156" s="1"/>
      <c r="U156" s="1"/>
    </row>
    <row r="157" spans="1:21" x14ac:dyDescent="0.2">
      <c r="A157" s="59" t="s">
        <v>213</v>
      </c>
      <c r="B157" s="35" t="str">
        <f>'Avg Weekday'!B157</f>
        <v/>
      </c>
      <c r="C157" s="10" t="s">
        <v>6</v>
      </c>
      <c r="D157" s="11">
        <v>7939</v>
      </c>
      <c r="E157" s="34">
        <v>7148.2114999999994</v>
      </c>
      <c r="F157" s="34">
        <v>3086.1334999999999</v>
      </c>
      <c r="G157" s="34">
        <v>3814.4313999999999</v>
      </c>
      <c r="H157" s="103">
        <v>4572.7545</v>
      </c>
      <c r="I157" s="105" cm="1">
        <f t="array" ref="I157">INDEX('Subway Rank'!$J$2:$J$425,_xlfn.XMATCH($A157,'Subway Rank'!$C$2:$C$425),0)</f>
        <v>5102</v>
      </c>
      <c r="J157" s="92">
        <f t="shared" si="6"/>
        <v>529.24549999999999</v>
      </c>
      <c r="K157" s="67">
        <f t="shared" si="7"/>
        <v>0.115738883423547</v>
      </c>
      <c r="L157" s="60" cm="1">
        <f t="array" ref="L157">INDEX('Subway Rank'!$L$2:$L$425,_xlfn.XMATCH($A157,'Subway Rank'!$C$2:$C$425),0)</f>
        <v>270</v>
      </c>
      <c r="M157" s="7"/>
      <c r="N157" s="7"/>
    </row>
    <row r="158" spans="1:21" x14ac:dyDescent="0.2">
      <c r="A158" s="59" t="s">
        <v>214</v>
      </c>
      <c r="B158" s="35" t="str">
        <f>'Avg Weekday'!B158</f>
        <v/>
      </c>
      <c r="C158" s="10" t="s">
        <v>6</v>
      </c>
      <c r="D158" s="11">
        <v>6539</v>
      </c>
      <c r="E158" s="34">
        <v>7206.8845999999994</v>
      </c>
      <c r="F158" s="34">
        <v>3145.1022000000003</v>
      </c>
      <c r="G158" s="34">
        <v>4132.6274000000003</v>
      </c>
      <c r="H158" s="103">
        <v>5158.8227999999999</v>
      </c>
      <c r="I158" s="105" cm="1">
        <f t="array" ref="I158">INDEX('Subway Rank'!$J$2:$J$425,_xlfn.XMATCH($A158,'Subway Rank'!$C$2:$C$425),0)</f>
        <v>6494</v>
      </c>
      <c r="J158" s="92">
        <f t="shared" si="6"/>
        <v>1335.1772000000001</v>
      </c>
      <c r="K158" s="67">
        <f t="shared" si="7"/>
        <v>0.25881431709575298</v>
      </c>
      <c r="L158" s="60" cm="1">
        <f t="array" ref="L158">INDEX('Subway Rank'!$L$2:$L$425,_xlfn.XMATCH($A158,'Subway Rank'!$C$2:$C$425),0)</f>
        <v>215</v>
      </c>
      <c r="M158" s="7"/>
      <c r="N158" s="7"/>
    </row>
    <row r="159" spans="1:21" s="4" customFormat="1" x14ac:dyDescent="0.2">
      <c r="A159" s="59" t="s">
        <v>215</v>
      </c>
      <c r="B159" s="35" t="str">
        <f>'Avg Weekday'!B159</f>
        <v/>
      </c>
      <c r="C159" s="10" t="s">
        <v>6</v>
      </c>
      <c r="D159" s="11">
        <v>7075</v>
      </c>
      <c r="E159" s="34">
        <v>8135.9615999999996</v>
      </c>
      <c r="F159" s="34">
        <v>3676.8227999999999</v>
      </c>
      <c r="G159" s="34">
        <v>4432.4117999999999</v>
      </c>
      <c r="H159" s="103">
        <v>4590.2356999999993</v>
      </c>
      <c r="I159" s="105" cm="1">
        <f t="array" ref="I159">INDEX('Subway Rank'!$J$2:$J$425,_xlfn.XMATCH($A159,'Subway Rank'!$C$2:$C$425),0)</f>
        <v>5709</v>
      </c>
      <c r="J159" s="92">
        <f t="shared" si="6"/>
        <v>1118.7643000000007</v>
      </c>
      <c r="K159" s="67">
        <f t="shared" si="7"/>
        <v>0.2437269833442324</v>
      </c>
      <c r="L159" s="60" cm="1">
        <f t="array" ref="L159">INDEX('Subway Rank'!$L$2:$L$425,_xlfn.XMATCH($A159,'Subway Rank'!$C$2:$C$425),0)</f>
        <v>221</v>
      </c>
      <c r="M159" s="7"/>
      <c r="N159" s="7"/>
      <c r="P159" s="1"/>
      <c r="Q159" s="1"/>
      <c r="U159" s="1"/>
    </row>
    <row r="160" spans="1:21" x14ac:dyDescent="0.2">
      <c r="A160" s="59" t="s">
        <v>216</v>
      </c>
      <c r="B160" s="35" t="str">
        <f>'Avg Weekday'!B160</f>
        <v/>
      </c>
      <c r="C160" s="10" t="s">
        <v>6</v>
      </c>
      <c r="D160" s="11">
        <v>10247</v>
      </c>
      <c r="E160" s="34">
        <v>6099.2307000000001</v>
      </c>
      <c r="F160" s="34">
        <v>3011.7506999999996</v>
      </c>
      <c r="G160" s="34">
        <v>6378.3530000000001</v>
      </c>
      <c r="H160" s="103">
        <v>7427.4982</v>
      </c>
      <c r="I160" s="105" cm="1">
        <f t="array" ref="I160">INDEX('Subway Rank'!$J$2:$J$425,_xlfn.XMATCH($A160,'Subway Rank'!$C$2:$C$425),0)</f>
        <v>8370</v>
      </c>
      <c r="J160" s="92">
        <f t="shared" si="6"/>
        <v>942.5018</v>
      </c>
      <c r="K160" s="67">
        <f t="shared" si="7"/>
        <v>0.1268935750129162</v>
      </c>
      <c r="L160" s="60" cm="1">
        <f t="array" ref="L160">INDEX('Subway Rank'!$L$2:$L$425,_xlfn.XMATCH($A160,'Subway Rank'!$C$2:$C$425),0)</f>
        <v>156</v>
      </c>
      <c r="M160" s="7"/>
      <c r="N160" s="7"/>
    </row>
    <row r="161" spans="1:21" x14ac:dyDescent="0.2">
      <c r="A161" s="59" t="s">
        <v>217</v>
      </c>
      <c r="B161" s="35" t="str">
        <f>'Avg Weekday'!B161</f>
        <v/>
      </c>
      <c r="C161" s="10" t="s">
        <v>6</v>
      </c>
      <c r="D161" s="11">
        <v>7283</v>
      </c>
      <c r="E161" s="34">
        <v>7772.1538999999993</v>
      </c>
      <c r="F161" s="34">
        <v>3161.2597999999998</v>
      </c>
      <c r="G161" s="34">
        <v>3849.7255</v>
      </c>
      <c r="H161" s="103">
        <v>5188.6496999999999</v>
      </c>
      <c r="I161" s="105" cm="1">
        <f t="array" ref="I161">INDEX('Subway Rank'!$J$2:$J$425,_xlfn.XMATCH($A161,'Subway Rank'!$C$2:$C$425),0)</f>
        <v>6749</v>
      </c>
      <c r="J161" s="92">
        <f t="shared" si="6"/>
        <v>1560.3503000000001</v>
      </c>
      <c r="K161" s="67">
        <f t="shared" si="7"/>
        <v>0.30072377019400637</v>
      </c>
      <c r="L161" s="60" cm="1">
        <f t="array" ref="L161">INDEX('Subway Rank'!$L$2:$L$425,_xlfn.XMATCH($A161,'Subway Rank'!$C$2:$C$425),0)</f>
        <v>198</v>
      </c>
      <c r="M161" s="7"/>
      <c r="N161" s="7"/>
    </row>
    <row r="162" spans="1:21" x14ac:dyDescent="0.2">
      <c r="A162" s="59" t="s">
        <v>218</v>
      </c>
      <c r="B162" s="35" t="str">
        <f>'Avg Weekday'!B162</f>
        <v/>
      </c>
      <c r="C162" s="10" t="s">
        <v>6</v>
      </c>
      <c r="D162" s="11">
        <v>6486</v>
      </c>
      <c r="E162" s="34">
        <v>3967.3847000000001</v>
      </c>
      <c r="F162" s="34">
        <v>2173.0041999999999</v>
      </c>
      <c r="G162" s="34">
        <v>4139.3528999999999</v>
      </c>
      <c r="H162" s="103">
        <v>4689.9049999999997</v>
      </c>
      <c r="I162" s="105" cm="1">
        <f t="array" ref="I162">INDEX('Subway Rank'!$J$2:$J$425,_xlfn.XMATCH($A162,'Subway Rank'!$C$2:$C$425),0)</f>
        <v>5408</v>
      </c>
      <c r="J162" s="92">
        <f t="shared" si="6"/>
        <v>718.09500000000025</v>
      </c>
      <c r="K162" s="67">
        <f t="shared" si="7"/>
        <v>0.15311504177589957</v>
      </c>
      <c r="L162" s="60" cm="1">
        <f t="array" ref="L162">INDEX('Subway Rank'!$L$2:$L$425,_xlfn.XMATCH($A162,'Subway Rank'!$C$2:$C$425),0)</f>
        <v>211</v>
      </c>
      <c r="M162" s="7"/>
      <c r="N162" s="7"/>
    </row>
    <row r="163" spans="1:21" s="4" customFormat="1" x14ac:dyDescent="0.2">
      <c r="A163" s="59" t="s">
        <v>219</v>
      </c>
      <c r="B163" s="35" t="str">
        <f>'Avg Weekday'!B163</f>
        <v/>
      </c>
      <c r="C163" s="10" t="s">
        <v>6</v>
      </c>
      <c r="D163" s="11">
        <v>6255</v>
      </c>
      <c r="E163" s="34">
        <v>5391.9614999999994</v>
      </c>
      <c r="F163" s="34">
        <v>2533.4234000000001</v>
      </c>
      <c r="G163" s="34">
        <v>2976.4314000000004</v>
      </c>
      <c r="H163" s="103">
        <v>3229.7763</v>
      </c>
      <c r="I163" s="105" cm="1">
        <f t="array" ref="I163">INDEX('Subway Rank'!$J$2:$J$425,_xlfn.XMATCH($A163,'Subway Rank'!$C$2:$C$425),0)</f>
        <v>3518</v>
      </c>
      <c r="J163" s="92">
        <f t="shared" si="6"/>
        <v>288.22370000000001</v>
      </c>
      <c r="K163" s="67">
        <f t="shared" si="7"/>
        <v>8.9239524111933075E-2</v>
      </c>
      <c r="L163" s="60" cm="1">
        <f t="array" ref="L163">INDEX('Subway Rank'!$L$2:$L$425,_xlfn.XMATCH($A163,'Subway Rank'!$C$2:$C$425),0)</f>
        <v>262</v>
      </c>
      <c r="M163" s="7"/>
      <c r="N163" s="7"/>
      <c r="P163" s="1"/>
      <c r="Q163" s="1"/>
      <c r="U163" s="1"/>
    </row>
    <row r="164" spans="1:21" x14ac:dyDescent="0.2">
      <c r="A164" s="59" t="s">
        <v>220</v>
      </c>
      <c r="B164" s="35" t="str">
        <f>'Avg Weekday'!B164</f>
        <v/>
      </c>
      <c r="C164" s="10" t="s">
        <v>6</v>
      </c>
      <c r="D164" s="11">
        <v>7954</v>
      </c>
      <c r="E164" s="34">
        <v>9999.7692999999999</v>
      </c>
      <c r="F164" s="34">
        <v>4476.4080000000004</v>
      </c>
      <c r="G164" s="34">
        <v>6622.8039000000008</v>
      </c>
      <c r="H164" s="103">
        <v>6587.5717000000004</v>
      </c>
      <c r="I164" s="105" cm="1">
        <f t="array" ref="I164">INDEX('Subway Rank'!$J$2:$J$425,_xlfn.XMATCH($A164,'Subway Rank'!$C$2:$C$425),0)</f>
        <v>9284</v>
      </c>
      <c r="J164" s="92">
        <f t="shared" si="6"/>
        <v>2696.4282999999996</v>
      </c>
      <c r="K164" s="67">
        <f t="shared" si="7"/>
        <v>0.40932052398002733</v>
      </c>
      <c r="L164" s="60" cm="1">
        <f t="array" ref="L164">INDEX('Subway Rank'!$L$2:$L$425,_xlfn.XMATCH($A164,'Subway Rank'!$C$2:$C$425),0)</f>
        <v>140</v>
      </c>
      <c r="M164" s="7"/>
      <c r="N164" s="7"/>
    </row>
    <row r="165" spans="1:21" s="4" customFormat="1" x14ac:dyDescent="0.2">
      <c r="A165" s="59" t="s">
        <v>221</v>
      </c>
      <c r="B165" s="35" t="str">
        <f>'Avg Weekday'!B165</f>
        <v/>
      </c>
      <c r="C165" s="10" t="s">
        <v>6</v>
      </c>
      <c r="D165" s="11">
        <v>7019</v>
      </c>
      <c r="E165" s="34">
        <v>8439.9038</v>
      </c>
      <c r="F165" s="34">
        <v>3526.0985000000001</v>
      </c>
      <c r="G165" s="34">
        <v>3763.5097999999998</v>
      </c>
      <c r="H165" s="103">
        <v>3944.1553000000004</v>
      </c>
      <c r="I165" s="105" cm="1">
        <f t="array" ref="I165">INDEX('Subway Rank'!$J$2:$J$425,_xlfn.XMATCH($A165,'Subway Rank'!$C$2:$C$425),0)</f>
        <v>5056</v>
      </c>
      <c r="J165" s="92">
        <f t="shared" si="6"/>
        <v>1111.8446999999996</v>
      </c>
      <c r="K165" s="67">
        <f t="shared" si="7"/>
        <v>0.28189678535223994</v>
      </c>
      <c r="L165" s="60" cm="1">
        <f t="array" ref="L165">INDEX('Subway Rank'!$L$2:$L$425,_xlfn.XMATCH($A165,'Subway Rank'!$C$2:$C$425),0)</f>
        <v>259</v>
      </c>
      <c r="M165" s="7"/>
      <c r="N165" s="7"/>
      <c r="P165" s="1"/>
      <c r="Q165" s="1"/>
      <c r="U165" s="1"/>
    </row>
    <row r="166" spans="1:21" x14ac:dyDescent="0.2">
      <c r="A166" s="59" t="s">
        <v>222</v>
      </c>
      <c r="B166" s="35" t="str">
        <f>'Avg Weekday'!B166</f>
        <v/>
      </c>
      <c r="C166" s="10" t="s">
        <v>6</v>
      </c>
      <c r="D166" s="11">
        <v>8954</v>
      </c>
      <c r="E166" s="34">
        <v>5368.8269</v>
      </c>
      <c r="F166" s="34">
        <v>3079.0999000000002</v>
      </c>
      <c r="G166" s="34">
        <v>5529.2156999999997</v>
      </c>
      <c r="H166" s="103">
        <v>6113.6504000000004</v>
      </c>
      <c r="I166" s="105" cm="1">
        <f t="array" ref="I166">INDEX('Subway Rank'!$J$2:$J$425,_xlfn.XMATCH($A166,'Subway Rank'!$C$2:$C$425),0)</f>
        <v>6048</v>
      </c>
      <c r="J166" s="92">
        <f t="shared" si="6"/>
        <v>-65.650400000000445</v>
      </c>
      <c r="K166" s="67">
        <f t="shared" si="7"/>
        <v>-1.0738330736085341E-2</v>
      </c>
      <c r="L166" s="60" cm="1">
        <f t="array" ref="L166">INDEX('Subway Rank'!$L$2:$L$425,_xlfn.XMATCH($A166,'Subway Rank'!$C$2:$C$425),0)</f>
        <v>185</v>
      </c>
      <c r="M166" s="7"/>
      <c r="N166" s="7"/>
    </row>
    <row r="167" spans="1:21" x14ac:dyDescent="0.2">
      <c r="A167" s="59" t="s">
        <v>223</v>
      </c>
      <c r="B167" s="35" t="str">
        <f>'Avg Weekday'!B167</f>
        <v/>
      </c>
      <c r="C167" s="10" t="s">
        <v>6</v>
      </c>
      <c r="D167" s="11">
        <v>3399</v>
      </c>
      <c r="E167" s="34">
        <v>5198.4231</v>
      </c>
      <c r="F167" s="34">
        <v>1994.2586999999999</v>
      </c>
      <c r="G167" s="34">
        <v>2141.5097999999998</v>
      </c>
      <c r="H167" s="103">
        <v>2138.6867000000002</v>
      </c>
      <c r="I167" s="105" cm="1">
        <f t="array" ref="I167">INDEX('Subway Rank'!$J$2:$J$425,_xlfn.XMATCH($A167,'Subway Rank'!$C$2:$C$425),0)</f>
        <v>2638</v>
      </c>
      <c r="J167" s="92">
        <f t="shared" si="6"/>
        <v>499.3132999999998</v>
      </c>
      <c r="K167" s="67">
        <f t="shared" si="7"/>
        <v>0.23346724884949244</v>
      </c>
      <c r="L167" s="60" cm="1">
        <f t="array" ref="L167">INDEX('Subway Rank'!$L$2:$L$425,_xlfn.XMATCH($A167,'Subway Rank'!$C$2:$C$425),0)</f>
        <v>373</v>
      </c>
      <c r="M167" s="7"/>
      <c r="N167" s="7"/>
    </row>
    <row r="168" spans="1:21" x14ac:dyDescent="0.2">
      <c r="A168" s="59" t="s">
        <v>224</v>
      </c>
      <c r="B168" s="35" t="str">
        <f>'Avg Weekday'!B168</f>
        <v/>
      </c>
      <c r="C168" s="10" t="s">
        <v>6</v>
      </c>
      <c r="D168" s="11">
        <v>15473</v>
      </c>
      <c r="E168" s="34">
        <v>14503.1731</v>
      </c>
      <c r="F168" s="34">
        <v>4308.8186999999998</v>
      </c>
      <c r="G168" s="34">
        <v>6525.6077999999998</v>
      </c>
      <c r="H168" s="103">
        <v>9449.1319000000003</v>
      </c>
      <c r="I168" s="105" cm="1">
        <f t="array" ref="I168">INDEX('Subway Rank'!$J$2:$J$425,_xlfn.XMATCH($A168,'Subway Rank'!$C$2:$C$425),0)</f>
        <v>8954</v>
      </c>
      <c r="J168" s="92">
        <f t="shared" si="6"/>
        <v>-495.13190000000031</v>
      </c>
      <c r="K168" s="67">
        <f t="shared" si="7"/>
        <v>-5.2399723619055448E-2</v>
      </c>
      <c r="L168" s="60" cm="1">
        <f t="array" ref="L168">INDEX('Subway Rank'!$L$2:$L$425,_xlfn.XMATCH($A168,'Subway Rank'!$C$2:$C$425),0)</f>
        <v>153</v>
      </c>
      <c r="M168" s="7"/>
      <c r="N168" s="7"/>
    </row>
    <row r="169" spans="1:21" x14ac:dyDescent="0.2">
      <c r="A169" s="59" t="s">
        <v>225</v>
      </c>
      <c r="B169" s="35" t="str">
        <f>'Avg Weekday'!B169</f>
        <v/>
      </c>
      <c r="C169" s="10" t="s">
        <v>6</v>
      </c>
      <c r="D169" s="11">
        <v>4054</v>
      </c>
      <c r="E169" s="34">
        <v>7233.2691999999997</v>
      </c>
      <c r="F169" s="34">
        <v>3513.9079999999999</v>
      </c>
      <c r="G169" s="34">
        <v>4735.549</v>
      </c>
      <c r="H169" s="103">
        <v>5472.0681999999997</v>
      </c>
      <c r="I169" s="105" cm="1">
        <f t="array" ref="I169">INDEX('Subway Rank'!$J$2:$J$425,_xlfn.XMATCH($A169,'Subway Rank'!$C$2:$C$425),0)</f>
        <v>6962</v>
      </c>
      <c r="J169" s="92">
        <f t="shared" si="6"/>
        <v>1489.9318000000003</v>
      </c>
      <c r="K169" s="67">
        <f t="shared" si="7"/>
        <v>0.2722794646455613</v>
      </c>
      <c r="L169" s="60" cm="1">
        <f t="array" ref="L169">INDEX('Subway Rank'!$L$2:$L$425,_xlfn.XMATCH($A169,'Subway Rank'!$C$2:$C$425),0)</f>
        <v>196</v>
      </c>
      <c r="M169" s="7"/>
      <c r="N169" s="7"/>
    </row>
    <row r="170" spans="1:21" s="4" customFormat="1" x14ac:dyDescent="0.2">
      <c r="A170" s="59" t="s">
        <v>226</v>
      </c>
      <c r="B170" s="35" t="str">
        <f>'Avg Weekday'!B170</f>
        <v/>
      </c>
      <c r="C170" s="10" t="s">
        <v>6</v>
      </c>
      <c r="D170" s="11">
        <v>12707</v>
      </c>
      <c r="E170" s="34">
        <v>13731.442299999999</v>
      </c>
      <c r="F170" s="34">
        <v>5519.7712000000001</v>
      </c>
      <c r="G170" s="34">
        <v>7518.5686000000005</v>
      </c>
      <c r="H170" s="103">
        <v>9650.8996999999999</v>
      </c>
      <c r="I170" s="105" cm="1">
        <f t="array" ref="I170">INDEX('Subway Rank'!$J$2:$J$425,_xlfn.XMATCH($A170,'Subway Rank'!$C$2:$C$425),0)</f>
        <v>12072</v>
      </c>
      <c r="J170" s="92">
        <f t="shared" si="6"/>
        <v>2421.1003000000001</v>
      </c>
      <c r="K170" s="67">
        <f t="shared" si="7"/>
        <v>0.2508678335969029</v>
      </c>
      <c r="L170" s="60" cm="1">
        <f t="array" ref="L170">INDEX('Subway Rank'!$L$2:$L$425,_xlfn.XMATCH($A170,'Subway Rank'!$C$2:$C$425),0)</f>
        <v>126</v>
      </c>
      <c r="M170" s="7"/>
      <c r="N170" s="7"/>
      <c r="P170" s="1"/>
      <c r="Q170" s="1"/>
      <c r="U170" s="1"/>
    </row>
    <row r="171" spans="1:21" x14ac:dyDescent="0.2">
      <c r="A171" s="59" t="s">
        <v>21</v>
      </c>
      <c r="B171" s="35" t="str">
        <f>'Avg Weekday'!B171</f>
        <v/>
      </c>
      <c r="C171" s="10" t="s">
        <v>6</v>
      </c>
      <c r="D171" s="11">
        <v>32427</v>
      </c>
      <c r="E171" s="34">
        <v>31155.307699999998</v>
      </c>
      <c r="F171" s="34">
        <v>11482.278999999999</v>
      </c>
      <c r="G171" s="34">
        <v>15378.1569</v>
      </c>
      <c r="H171" s="103">
        <v>18754.769200000002</v>
      </c>
      <c r="I171" s="105" cm="1">
        <f t="array" ref="I171">INDEX('Subway Rank'!$J$2:$J$425,_xlfn.XMATCH($A171,'Subway Rank'!$C$2:$C$425),0)</f>
        <v>22215</v>
      </c>
      <c r="J171" s="92">
        <f t="shared" si="6"/>
        <v>3460.2307999999975</v>
      </c>
      <c r="K171" s="67">
        <f t="shared" si="7"/>
        <v>0.18449871406575333</v>
      </c>
      <c r="L171" s="60" cm="1">
        <f t="array" ref="L171">INDEX('Subway Rank'!$L$2:$L$425,_xlfn.XMATCH($A171,'Subway Rank'!$C$2:$C$425),0)</f>
        <v>24</v>
      </c>
      <c r="M171" s="7"/>
      <c r="N171" s="7"/>
    </row>
    <row r="172" spans="1:21" s="4" customFormat="1" x14ac:dyDescent="0.2">
      <c r="A172" s="59" t="s">
        <v>227</v>
      </c>
      <c r="B172" s="35" t="str">
        <f>'Avg Weekday'!B172</f>
        <v/>
      </c>
      <c r="C172" s="10" t="s">
        <v>6</v>
      </c>
      <c r="D172" s="11">
        <v>10271</v>
      </c>
      <c r="E172" s="34">
        <v>7300.4807000000001</v>
      </c>
      <c r="F172" s="34">
        <v>3245.9818999999998</v>
      </c>
      <c r="G172" s="34">
        <v>7035.4706000000006</v>
      </c>
      <c r="H172" s="103">
        <v>8647.9601000000002</v>
      </c>
      <c r="I172" s="105" cm="1">
        <f t="array" ref="I172">INDEX('Subway Rank'!$J$2:$J$425,_xlfn.XMATCH($A172,'Subway Rank'!$C$2:$C$425),0)</f>
        <v>10715</v>
      </c>
      <c r="J172" s="92">
        <f t="shared" si="6"/>
        <v>2067.0398999999998</v>
      </c>
      <c r="K172" s="67">
        <f t="shared" si="7"/>
        <v>0.2390205176825457</v>
      </c>
      <c r="L172" s="60" cm="1">
        <f t="array" ref="L172">INDEX('Subway Rank'!$L$2:$L$425,_xlfn.XMATCH($A172,'Subway Rank'!$C$2:$C$425),0)</f>
        <v>174</v>
      </c>
      <c r="M172" s="7"/>
      <c r="N172" s="7"/>
      <c r="P172" s="1"/>
      <c r="Q172" s="1"/>
      <c r="U172" s="1"/>
    </row>
    <row r="173" spans="1:21" x14ac:dyDescent="0.2">
      <c r="A173" s="59" t="s">
        <v>228</v>
      </c>
      <c r="B173" s="35" t="str">
        <f>'Avg Weekday'!B173</f>
        <v/>
      </c>
      <c r="C173" s="10" t="s">
        <v>6</v>
      </c>
      <c r="D173" s="11">
        <v>1644</v>
      </c>
      <c r="E173" s="34">
        <v>2026.9806999999998</v>
      </c>
      <c r="F173" s="34">
        <v>1213.9234000000001</v>
      </c>
      <c r="G173" s="34">
        <v>1277.6078</v>
      </c>
      <c r="H173" s="103">
        <v>1391.4773</v>
      </c>
      <c r="I173" s="105" cm="1">
        <f t="array" ref="I173">INDEX('Subway Rank'!$J$2:$J$425,_xlfn.XMATCH($A173,'Subway Rank'!$C$2:$C$425),0)</f>
        <v>1632</v>
      </c>
      <c r="J173" s="92">
        <f t="shared" si="6"/>
        <v>240.52269999999999</v>
      </c>
      <c r="K173" s="67">
        <f t="shared" si="7"/>
        <v>0.17285420322703071</v>
      </c>
      <c r="L173" s="60" cm="1">
        <f t="array" ref="L173">INDEX('Subway Rank'!$L$2:$L$425,_xlfn.XMATCH($A173,'Subway Rank'!$C$2:$C$425),0)</f>
        <v>392</v>
      </c>
      <c r="M173" s="7"/>
      <c r="N173" s="7"/>
    </row>
    <row r="174" spans="1:21" s="4" customFormat="1" x14ac:dyDescent="0.2">
      <c r="A174" s="59" t="s">
        <v>229</v>
      </c>
      <c r="B174" s="35" t="str">
        <f>'Avg Weekday'!B174</f>
        <v/>
      </c>
      <c r="C174" s="10" t="s">
        <v>6</v>
      </c>
      <c r="D174" s="11">
        <v>16697</v>
      </c>
      <c r="E174" s="34">
        <v>16648.384599999998</v>
      </c>
      <c r="F174" s="34">
        <v>7672.3374999999996</v>
      </c>
      <c r="G174" s="34">
        <v>10237.470600000001</v>
      </c>
      <c r="H174" s="103">
        <v>10872.022300000001</v>
      </c>
      <c r="I174" s="105" cm="1">
        <f t="array" ref="I174">INDEX('Subway Rank'!$J$2:$J$425,_xlfn.XMATCH($A174,'Subway Rank'!$C$2:$C$425),0)</f>
        <v>11827</v>
      </c>
      <c r="J174" s="92">
        <f t="shared" si="6"/>
        <v>954.97769999999946</v>
      </c>
      <c r="K174" s="67">
        <f t="shared" si="7"/>
        <v>8.7838092458658715E-2</v>
      </c>
      <c r="L174" s="60" cm="1">
        <f t="array" ref="L174">INDEX('Subway Rank'!$L$2:$L$425,_xlfn.XMATCH($A174,'Subway Rank'!$C$2:$C$425),0)</f>
        <v>61</v>
      </c>
      <c r="M174" s="7"/>
      <c r="N174" s="7"/>
      <c r="P174" s="1"/>
      <c r="Q174" s="1"/>
      <c r="U174" s="1"/>
    </row>
    <row r="175" spans="1:21" x14ac:dyDescent="0.2">
      <c r="A175" s="59" t="s">
        <v>230</v>
      </c>
      <c r="B175" s="35" t="str">
        <f>'Avg Weekday'!B175</f>
        <v/>
      </c>
      <c r="C175" s="10" t="s">
        <v>6</v>
      </c>
      <c r="D175" s="11">
        <v>3487</v>
      </c>
      <c r="E175" s="34">
        <v>3339</v>
      </c>
      <c r="F175" s="34">
        <v>909.75750000000005</v>
      </c>
      <c r="G175" s="34">
        <v>593.84320000000002</v>
      </c>
      <c r="H175" s="103">
        <v>1164.3205</v>
      </c>
      <c r="I175" s="105" cm="1">
        <f t="array" ref="I175">INDEX('Subway Rank'!$J$2:$J$425,_xlfn.XMATCH($A175,'Subway Rank'!$C$2:$C$425),0)</f>
        <v>1701</v>
      </c>
      <c r="J175" s="92">
        <f t="shared" si="6"/>
        <v>536.67949999999996</v>
      </c>
      <c r="K175" s="67">
        <f t="shared" si="7"/>
        <v>0.46093794620982792</v>
      </c>
      <c r="L175" s="60" cm="1">
        <f t="array" ref="L175">INDEX('Subway Rank'!$L$2:$L$425,_xlfn.XMATCH($A175,'Subway Rank'!$C$2:$C$425),0)</f>
        <v>345</v>
      </c>
      <c r="M175" s="7"/>
      <c r="N175" s="7"/>
    </row>
    <row r="176" spans="1:21" s="4" customFormat="1" x14ac:dyDescent="0.2">
      <c r="A176" s="59" t="s">
        <v>231</v>
      </c>
      <c r="B176" s="35">
        <f>'Avg Weekday'!B176</f>
        <v>21</v>
      </c>
      <c r="C176" s="10" t="s">
        <v>6</v>
      </c>
      <c r="D176" s="11">
        <v>3384</v>
      </c>
      <c r="E176" s="34">
        <v>4741.0769</v>
      </c>
      <c r="F176" s="34">
        <v>2737.8348999999998</v>
      </c>
      <c r="G176" s="34">
        <v>3765.2353000000003</v>
      </c>
      <c r="H176" s="103">
        <v>4273.9295000000002</v>
      </c>
      <c r="I176" s="105" cm="1">
        <f t="array" ref="I176">INDEX('Subway Rank'!$J$2:$J$425,_xlfn.XMATCH($A176,'Subway Rank'!$C$2:$C$425),0)</f>
        <v>4791</v>
      </c>
      <c r="J176" s="92">
        <f t="shared" si="6"/>
        <v>517.07049999999981</v>
      </c>
      <c r="K176" s="67">
        <f t="shared" si="7"/>
        <v>0.12098245888239377</v>
      </c>
      <c r="L176" s="60" cm="1">
        <f t="array" ref="L176">INDEX('Subway Rank'!$L$2:$L$425,_xlfn.XMATCH($A176,'Subway Rank'!$C$2:$C$425),0)</f>
        <v>256</v>
      </c>
      <c r="M176" s="7"/>
      <c r="N176" s="7"/>
      <c r="P176" s="1"/>
      <c r="Q176" s="1"/>
      <c r="U176" s="1"/>
    </row>
    <row r="177" spans="1:21" s="4" customFormat="1" x14ac:dyDescent="0.2">
      <c r="A177" s="59" t="s">
        <v>232</v>
      </c>
      <c r="B177" s="35" t="str">
        <f>'Avg Weekday'!B177</f>
        <v/>
      </c>
      <c r="C177" s="10" t="s">
        <v>6</v>
      </c>
      <c r="D177" s="11">
        <v>4831</v>
      </c>
      <c r="E177" s="34">
        <v>4996.9231</v>
      </c>
      <c r="F177" s="34">
        <v>2142.1455000000001</v>
      </c>
      <c r="G177" s="34">
        <v>2651.7451000000001</v>
      </c>
      <c r="H177" s="103">
        <v>3214.3009000000002</v>
      </c>
      <c r="I177" s="105" cm="1">
        <f t="array" ref="I177">INDEX('Subway Rank'!$J$2:$J$425,_xlfn.XMATCH($A177,'Subway Rank'!$C$2:$C$425),0)</f>
        <v>3513</v>
      </c>
      <c r="J177" s="92">
        <f t="shared" si="6"/>
        <v>298.69909999999982</v>
      </c>
      <c r="K177" s="67">
        <f t="shared" si="7"/>
        <v>9.292816985491302E-2</v>
      </c>
      <c r="L177" s="60" cm="1">
        <f t="array" ref="L177">INDEX('Subway Rank'!$L$2:$L$425,_xlfn.XMATCH($A177,'Subway Rank'!$C$2:$C$425),0)</f>
        <v>289</v>
      </c>
      <c r="M177" s="7"/>
      <c r="N177" s="7"/>
      <c r="P177" s="1"/>
      <c r="Q177" s="1"/>
      <c r="U177" s="1"/>
    </row>
    <row r="178" spans="1:21" s="4" customFormat="1" x14ac:dyDescent="0.2">
      <c r="A178" s="59" t="s">
        <v>233</v>
      </c>
      <c r="B178" s="35" t="str">
        <f>'Avg Weekday'!B178</f>
        <v/>
      </c>
      <c r="C178" s="10" t="s">
        <v>6</v>
      </c>
      <c r="D178" s="11">
        <v>7775</v>
      </c>
      <c r="E178" s="34">
        <v>6633.4615000000003</v>
      </c>
      <c r="F178" s="34">
        <v>2872.9004</v>
      </c>
      <c r="G178" s="34">
        <v>3683.7647000000002</v>
      </c>
      <c r="H178" s="103">
        <v>4788.9966000000004</v>
      </c>
      <c r="I178" s="105" cm="1">
        <f t="array" ref="I178">INDEX('Subway Rank'!$J$2:$J$425,_xlfn.XMATCH($A178,'Subway Rank'!$C$2:$C$425),0)</f>
        <v>5673</v>
      </c>
      <c r="J178" s="92">
        <f t="shared" si="6"/>
        <v>884.0033999999996</v>
      </c>
      <c r="K178" s="67">
        <f t="shared" si="7"/>
        <v>0.18459052570636603</v>
      </c>
      <c r="L178" s="60" cm="1">
        <f t="array" ref="L178">INDEX('Subway Rank'!$L$2:$L$425,_xlfn.XMATCH($A178,'Subway Rank'!$C$2:$C$425),0)</f>
        <v>224</v>
      </c>
      <c r="M178" s="7"/>
      <c r="N178" s="7"/>
      <c r="P178" s="1"/>
      <c r="Q178" s="1"/>
      <c r="U178" s="1"/>
    </row>
    <row r="179" spans="1:21" x14ac:dyDescent="0.2">
      <c r="A179" s="59" t="s">
        <v>234</v>
      </c>
      <c r="B179" s="35">
        <f>'Avg Weekday'!B179</f>
        <v>22</v>
      </c>
      <c r="C179" s="10" t="s">
        <v>6</v>
      </c>
      <c r="D179" s="11">
        <v>2764</v>
      </c>
      <c r="E179" s="34">
        <v>7239.2884000000004</v>
      </c>
      <c r="F179" s="34">
        <v>2778.4133000000002</v>
      </c>
      <c r="G179" s="34">
        <v>2103.8431</v>
      </c>
      <c r="H179" s="103">
        <v>2652.3541</v>
      </c>
      <c r="I179" s="105" cm="1">
        <f t="array" ref="I179">INDEX('Subway Rank'!$J$2:$J$425,_xlfn.XMATCH($A179,'Subway Rank'!$C$2:$C$425),0)</f>
        <v>2754</v>
      </c>
      <c r="J179" s="92">
        <f t="shared" si="6"/>
        <v>101.64589999999998</v>
      </c>
      <c r="K179" s="67">
        <f t="shared" si="7"/>
        <v>3.8322899646016338E-2</v>
      </c>
      <c r="L179" s="60" cm="1">
        <f t="array" ref="L179">INDEX('Subway Rank'!$L$2:$L$425,_xlfn.XMATCH($A179,'Subway Rank'!$C$2:$C$425),0)</f>
        <v>319</v>
      </c>
      <c r="M179" s="7"/>
      <c r="N179" s="7"/>
    </row>
    <row r="180" spans="1:21" x14ac:dyDescent="0.2">
      <c r="A180" s="59" t="s">
        <v>235</v>
      </c>
      <c r="B180" s="35" t="str">
        <f>'Avg Weekday'!B180</f>
        <v/>
      </c>
      <c r="C180" s="10" t="s">
        <v>6</v>
      </c>
      <c r="D180" s="11">
        <v>6276</v>
      </c>
      <c r="E180" s="34">
        <v>6638.3462</v>
      </c>
      <c r="F180" s="34">
        <v>2971.5538999999999</v>
      </c>
      <c r="G180" s="34">
        <v>3828.8431</v>
      </c>
      <c r="H180" s="103">
        <v>4042.8348999999998</v>
      </c>
      <c r="I180" s="105" cm="1">
        <f t="array" ref="I180">INDEX('Subway Rank'!$J$2:$J$425,_xlfn.XMATCH($A180,'Subway Rank'!$C$2:$C$425),0)</f>
        <v>5285</v>
      </c>
      <c r="J180" s="92">
        <f t="shared" si="6"/>
        <v>1242.1651000000002</v>
      </c>
      <c r="K180" s="67">
        <f t="shared" si="7"/>
        <v>0.30725100844459424</v>
      </c>
      <c r="L180" s="60" cm="1">
        <f t="array" ref="L180">INDEX('Subway Rank'!$L$2:$L$425,_xlfn.XMATCH($A180,'Subway Rank'!$C$2:$C$425),0)</f>
        <v>272</v>
      </c>
      <c r="M180" s="7"/>
      <c r="N180" s="7"/>
    </row>
    <row r="181" spans="1:21" s="4" customFormat="1" x14ac:dyDescent="0.2">
      <c r="A181" s="59" t="s">
        <v>236</v>
      </c>
      <c r="B181" s="35" t="str">
        <f>'Avg Weekday'!B181</f>
        <v/>
      </c>
      <c r="C181" s="10" t="s">
        <v>6</v>
      </c>
      <c r="D181" s="11">
        <v>7153</v>
      </c>
      <c r="E181" s="34">
        <v>6351.7884000000004</v>
      </c>
      <c r="F181" s="34">
        <v>2623.5668000000001</v>
      </c>
      <c r="G181" s="34">
        <v>3593.7057999999997</v>
      </c>
      <c r="H181" s="103">
        <v>4727.1044999999995</v>
      </c>
      <c r="I181" s="105" cm="1">
        <f t="array" ref="I181">INDEX('Subway Rank'!$J$2:$J$425,_xlfn.XMATCH($A181,'Subway Rank'!$C$2:$C$425),0)</f>
        <v>5720</v>
      </c>
      <c r="J181" s="92">
        <f t="shared" si="6"/>
        <v>992.89550000000054</v>
      </c>
      <c r="K181" s="67">
        <f t="shared" si="7"/>
        <v>0.21004306124393921</v>
      </c>
      <c r="L181" s="60" cm="1">
        <f t="array" ref="L181">INDEX('Subway Rank'!$L$2:$L$425,_xlfn.XMATCH($A181,'Subway Rank'!$C$2:$C$425),0)</f>
        <v>268</v>
      </c>
      <c r="M181" s="7"/>
      <c r="N181" s="7"/>
      <c r="P181" s="1"/>
      <c r="Q181" s="1"/>
      <c r="U181" s="1"/>
    </row>
    <row r="182" spans="1:21" x14ac:dyDescent="0.2">
      <c r="A182" s="59" t="s">
        <v>237</v>
      </c>
      <c r="B182" s="35" t="str">
        <f>'Avg Weekday'!B182</f>
        <v/>
      </c>
      <c r="C182" s="10" t="s">
        <v>6</v>
      </c>
      <c r="D182" s="11">
        <v>2540</v>
      </c>
      <c r="E182" s="34">
        <v>2460.6346000000003</v>
      </c>
      <c r="F182" s="34">
        <v>1186.5727999999999</v>
      </c>
      <c r="G182" s="34">
        <v>1254.9216000000001</v>
      </c>
      <c r="H182" s="103">
        <v>1267.9992999999999</v>
      </c>
      <c r="I182" s="105" cm="1">
        <f t="array" ref="I182">INDEX('Subway Rank'!$J$2:$J$425,_xlfn.XMATCH($A182,'Subway Rank'!$C$2:$C$425),0)</f>
        <v>1379</v>
      </c>
      <c r="J182" s="92">
        <f t="shared" si="6"/>
        <v>111.00070000000005</v>
      </c>
      <c r="K182" s="67">
        <f t="shared" si="7"/>
        <v>8.7540032553645772E-2</v>
      </c>
      <c r="L182" s="60" cm="1">
        <f t="array" ref="L182">INDEX('Subway Rank'!$L$2:$L$425,_xlfn.XMATCH($A182,'Subway Rank'!$C$2:$C$425),0)</f>
        <v>383</v>
      </c>
      <c r="M182" s="7"/>
      <c r="N182" s="7"/>
    </row>
    <row r="183" spans="1:21" s="4" customFormat="1" x14ac:dyDescent="0.2">
      <c r="A183" s="59" t="s">
        <v>238</v>
      </c>
      <c r="B183" s="35" t="str">
        <f>'Avg Weekday'!B183</f>
        <v/>
      </c>
      <c r="C183" s="10" t="s">
        <v>6</v>
      </c>
      <c r="D183" s="11">
        <v>3228</v>
      </c>
      <c r="E183" s="34">
        <v>2467.9614999999999</v>
      </c>
      <c r="F183" s="34">
        <v>1295.8692000000001</v>
      </c>
      <c r="G183" s="34">
        <v>1065.0785000000001</v>
      </c>
      <c r="H183" s="103">
        <v>1566.2748999999999</v>
      </c>
      <c r="I183" s="105" cm="1">
        <f t="array" ref="I183">INDEX('Subway Rank'!$J$2:$J$425,_xlfn.XMATCH($A183,'Subway Rank'!$C$2:$C$425),0)</f>
        <v>1855</v>
      </c>
      <c r="J183" s="92">
        <f t="shared" si="6"/>
        <v>288.72510000000011</v>
      </c>
      <c r="K183" s="67">
        <f t="shared" si="7"/>
        <v>0.18433871346594402</v>
      </c>
      <c r="L183" s="60" cm="1">
        <f t="array" ref="L183">INDEX('Subway Rank'!$L$2:$L$425,_xlfn.XMATCH($A183,'Subway Rank'!$C$2:$C$425),0)</f>
        <v>364</v>
      </c>
      <c r="M183" s="7"/>
      <c r="N183" s="7"/>
      <c r="P183" s="1"/>
      <c r="Q183" s="1"/>
      <c r="U183" s="1"/>
    </row>
    <row r="184" spans="1:21" s="4" customFormat="1" x14ac:dyDescent="0.2">
      <c r="A184" s="59" t="s">
        <v>239</v>
      </c>
      <c r="B184" s="35" t="str">
        <f>'Avg Weekday'!B184</f>
        <v/>
      </c>
      <c r="C184" s="10" t="s">
        <v>6</v>
      </c>
      <c r="D184" s="11">
        <v>4795</v>
      </c>
      <c r="E184" s="34">
        <v>7690.4231</v>
      </c>
      <c r="F184" s="34">
        <v>2891.9405000000002</v>
      </c>
      <c r="G184" s="34">
        <v>2580.3334</v>
      </c>
      <c r="H184" s="103">
        <v>2738.6318999999999</v>
      </c>
      <c r="I184" s="105" cm="1">
        <f t="array" ref="I184">INDEX('Subway Rank'!$J$2:$J$425,_xlfn.XMATCH($A184,'Subway Rank'!$C$2:$C$425),0)</f>
        <v>3316</v>
      </c>
      <c r="J184" s="92">
        <f t="shared" si="6"/>
        <v>577.36810000000014</v>
      </c>
      <c r="K184" s="67">
        <f t="shared" si="7"/>
        <v>0.21082355025514754</v>
      </c>
      <c r="L184" s="60" cm="1">
        <f t="array" ref="L184">INDEX('Subway Rank'!$L$2:$L$425,_xlfn.XMATCH($A184,'Subway Rank'!$C$2:$C$425),0)</f>
        <v>320</v>
      </c>
      <c r="M184" s="7"/>
      <c r="N184" s="7"/>
      <c r="P184" s="1"/>
      <c r="Q184" s="1"/>
      <c r="U184" s="1"/>
    </row>
    <row r="185" spans="1:21" s="4" customFormat="1" x14ac:dyDescent="0.2">
      <c r="A185" s="59" t="s">
        <v>22</v>
      </c>
      <c r="B185" s="35" t="str">
        <f>'Avg Weekday'!B185</f>
        <v/>
      </c>
      <c r="C185" s="10" t="s">
        <v>6</v>
      </c>
      <c r="D185" s="11">
        <v>21801</v>
      </c>
      <c r="E185" s="34">
        <v>20983.557699999998</v>
      </c>
      <c r="F185" s="34">
        <v>8324.4494000000013</v>
      </c>
      <c r="G185" s="34">
        <v>13221.548999999999</v>
      </c>
      <c r="H185" s="103">
        <v>18737.250699999997</v>
      </c>
      <c r="I185" s="105" cm="1">
        <f t="array" ref="I185">INDEX('Subway Rank'!$J$2:$J$425,_xlfn.XMATCH($A185,'Subway Rank'!$C$2:$C$425),0)</f>
        <v>20646</v>
      </c>
      <c r="J185" s="92">
        <f t="shared" si="6"/>
        <v>1908.7493000000031</v>
      </c>
      <c r="K185" s="67">
        <f t="shared" si="7"/>
        <v>0.10186922993990807</v>
      </c>
      <c r="L185" s="60" cm="1">
        <f t="array" ref="L185">INDEX('Subway Rank'!$L$2:$L$425,_xlfn.XMATCH($A185,'Subway Rank'!$C$2:$C$425),0)</f>
        <v>90</v>
      </c>
      <c r="M185" s="7"/>
      <c r="N185" s="7"/>
      <c r="P185" s="1"/>
      <c r="Q185" s="1"/>
      <c r="U185" s="1"/>
    </row>
    <row r="186" spans="1:21" s="4" customFormat="1" x14ac:dyDescent="0.2">
      <c r="A186" s="59" t="s">
        <v>240</v>
      </c>
      <c r="B186" s="35" t="str">
        <f>'Avg Weekday'!B186</f>
        <v/>
      </c>
      <c r="C186" s="10" t="s">
        <v>6</v>
      </c>
      <c r="D186" s="11">
        <v>14365</v>
      </c>
      <c r="E186" s="34">
        <v>19904.038399999998</v>
      </c>
      <c r="F186" s="34">
        <v>6773.5094000000008</v>
      </c>
      <c r="G186" s="34">
        <v>6932.8235999999997</v>
      </c>
      <c r="H186" s="103">
        <v>9774.4102000000003</v>
      </c>
      <c r="I186" s="105" cm="1">
        <f t="array" ref="I186">INDEX('Subway Rank'!$J$2:$J$425,_xlfn.XMATCH($A186,'Subway Rank'!$C$2:$C$425),0)</f>
        <v>11221</v>
      </c>
      <c r="J186" s="92">
        <f t="shared" si="6"/>
        <v>1446.5897999999997</v>
      </c>
      <c r="K186" s="67">
        <f t="shared" si="7"/>
        <v>0.14799765616548399</v>
      </c>
      <c r="L186" s="60" cm="1">
        <f t="array" ref="L186">INDEX('Subway Rank'!$L$2:$L$425,_xlfn.XMATCH($A186,'Subway Rank'!$C$2:$C$425),0)</f>
        <v>113</v>
      </c>
      <c r="M186" s="7"/>
      <c r="N186" s="7"/>
      <c r="P186" s="1"/>
      <c r="Q186" s="1"/>
      <c r="U186" s="1"/>
    </row>
    <row r="187" spans="1:21" s="4" customFormat="1" x14ac:dyDescent="0.2">
      <c r="A187" s="59" t="s">
        <v>241</v>
      </c>
      <c r="B187" s="35" t="str">
        <f>'Avg Weekday'!B187</f>
        <v/>
      </c>
      <c r="C187" s="10" t="s">
        <v>6</v>
      </c>
      <c r="D187" s="11">
        <v>8943</v>
      </c>
      <c r="E187" s="34">
        <v>5051.1731</v>
      </c>
      <c r="F187" s="34">
        <v>2732.9407000000001</v>
      </c>
      <c r="G187" s="34">
        <v>6086.1764000000003</v>
      </c>
      <c r="H187" s="103">
        <v>6906.0380999999998</v>
      </c>
      <c r="I187" s="105" cm="1">
        <f t="array" ref="I187">INDEX('Subway Rank'!$J$2:$J$425,_xlfn.XMATCH($A187,'Subway Rank'!$C$2:$C$425),0)</f>
        <v>7687</v>
      </c>
      <c r="J187" s="92">
        <f t="shared" si="6"/>
        <v>780.96190000000024</v>
      </c>
      <c r="K187" s="67">
        <f t="shared" si="7"/>
        <v>0.11308392578952037</v>
      </c>
      <c r="L187" s="60" cm="1">
        <f t="array" ref="L187">INDEX('Subway Rank'!$L$2:$L$425,_xlfn.XMATCH($A187,'Subway Rank'!$C$2:$C$425),0)</f>
        <v>204</v>
      </c>
      <c r="M187" s="7"/>
      <c r="N187" s="7"/>
      <c r="P187" s="1"/>
      <c r="Q187" s="1"/>
      <c r="U187" s="1"/>
    </row>
    <row r="188" spans="1:21" s="4" customFormat="1" x14ac:dyDescent="0.2">
      <c r="A188" s="59" t="s">
        <v>242</v>
      </c>
      <c r="B188" s="35" t="str">
        <f>'Avg Weekday'!B188</f>
        <v/>
      </c>
      <c r="C188" s="10" t="s">
        <v>6</v>
      </c>
      <c r="D188" s="11">
        <v>10167</v>
      </c>
      <c r="E188" s="34">
        <v>6127.1347000000005</v>
      </c>
      <c r="F188" s="34">
        <v>3116.6549999999997</v>
      </c>
      <c r="G188" s="34">
        <v>6246.5293999999994</v>
      </c>
      <c r="H188" s="103">
        <v>7194.4231</v>
      </c>
      <c r="I188" s="105" cm="1">
        <f t="array" ref="I188">INDEX('Subway Rank'!$J$2:$J$425,_xlfn.XMATCH($A188,'Subway Rank'!$C$2:$C$425),0)</f>
        <v>8159</v>
      </c>
      <c r="J188" s="92">
        <f t="shared" si="6"/>
        <v>964.57690000000002</v>
      </c>
      <c r="K188" s="67">
        <f t="shared" si="7"/>
        <v>0.13407286263161253</v>
      </c>
      <c r="L188" s="60" cm="1">
        <f t="array" ref="L188">INDEX('Subway Rank'!$L$2:$L$425,_xlfn.XMATCH($A188,'Subway Rank'!$C$2:$C$425),0)</f>
        <v>191</v>
      </c>
      <c r="M188" s="7"/>
      <c r="N188" s="7"/>
      <c r="P188" s="1"/>
      <c r="Q188" s="1"/>
      <c r="U188" s="1"/>
    </row>
    <row r="189" spans="1:21" x14ac:dyDescent="0.2">
      <c r="A189" s="59" t="s">
        <v>243</v>
      </c>
      <c r="B189" s="35" t="str">
        <f>'Avg Weekday'!B189</f>
        <v/>
      </c>
      <c r="C189" s="10" t="s">
        <v>6</v>
      </c>
      <c r="D189" s="11">
        <v>12912</v>
      </c>
      <c r="E189" s="34">
        <v>14827.615399999999</v>
      </c>
      <c r="F189" s="34">
        <v>5992.4957999999997</v>
      </c>
      <c r="G189" s="34">
        <v>6885.1961000000001</v>
      </c>
      <c r="H189" s="103">
        <v>7869.3831000000009</v>
      </c>
      <c r="I189" s="105" cm="1">
        <f t="array" ref="I189">INDEX('Subway Rank'!$J$2:$J$425,_xlfn.XMATCH($A189,'Subway Rank'!$C$2:$C$425),0)</f>
        <v>10455</v>
      </c>
      <c r="J189" s="92">
        <f t="shared" si="6"/>
        <v>2585.6168999999991</v>
      </c>
      <c r="K189" s="67">
        <f t="shared" si="7"/>
        <v>0.32856665727711221</v>
      </c>
      <c r="L189" s="60" cm="1">
        <f t="array" ref="L189">INDEX('Subway Rank'!$L$2:$L$425,_xlfn.XMATCH($A189,'Subway Rank'!$C$2:$C$425),0)</f>
        <v>134</v>
      </c>
      <c r="M189" s="7"/>
      <c r="N189" s="7"/>
    </row>
    <row r="190" spans="1:21" x14ac:dyDescent="0.2">
      <c r="A190" s="59" t="s">
        <v>244</v>
      </c>
      <c r="B190" s="35" t="str">
        <f>'Avg Weekday'!B190</f>
        <v/>
      </c>
      <c r="C190" s="10" t="s">
        <v>6</v>
      </c>
      <c r="D190" s="11">
        <v>5594</v>
      </c>
      <c r="E190" s="34">
        <v>5720.4231</v>
      </c>
      <c r="F190" s="34">
        <v>2841.6659</v>
      </c>
      <c r="G190" s="34">
        <v>3788.6273999999999</v>
      </c>
      <c r="H190" s="103">
        <v>4027.0769</v>
      </c>
      <c r="I190" s="105" cm="1">
        <f t="array" ref="I190">INDEX('Subway Rank'!$J$2:$J$425,_xlfn.XMATCH($A190,'Subway Rank'!$C$2:$C$425),0)</f>
        <v>4658</v>
      </c>
      <c r="J190" s="92">
        <f t="shared" si="6"/>
        <v>630.92309999999998</v>
      </c>
      <c r="K190" s="67">
        <f t="shared" si="7"/>
        <v>0.15667023890206813</v>
      </c>
      <c r="L190" s="60" cm="1">
        <f t="array" ref="L190">INDEX('Subway Rank'!$L$2:$L$425,_xlfn.XMATCH($A190,'Subway Rank'!$C$2:$C$425),0)</f>
        <v>251</v>
      </c>
      <c r="M190" s="7"/>
      <c r="N190" s="7"/>
    </row>
    <row r="191" spans="1:21" x14ac:dyDescent="0.2">
      <c r="A191" s="59" t="s">
        <v>245</v>
      </c>
      <c r="B191" s="35" t="str">
        <f>'Avg Weekday'!B191</f>
        <v/>
      </c>
      <c r="C191" s="10" t="s">
        <v>6</v>
      </c>
      <c r="D191" s="11">
        <v>27320</v>
      </c>
      <c r="E191" s="34">
        <v>21215.75</v>
      </c>
      <c r="F191" s="34">
        <v>10113.0954</v>
      </c>
      <c r="G191" s="34">
        <v>14093.4902</v>
      </c>
      <c r="H191" s="103">
        <v>17416.319</v>
      </c>
      <c r="I191" s="105" cm="1">
        <f t="array" ref="I191">INDEX('Subway Rank'!$J$2:$J$425,_xlfn.XMATCH($A191,'Subway Rank'!$C$2:$C$425),0)</f>
        <v>20671</v>
      </c>
      <c r="J191" s="92">
        <f t="shared" si="6"/>
        <v>3254.6810000000005</v>
      </c>
      <c r="K191" s="67">
        <f t="shared" si="7"/>
        <v>0.18687536671784666</v>
      </c>
      <c r="L191" s="60" cm="1">
        <f t="array" ref="L191">INDEX('Subway Rank'!$L$2:$L$425,_xlfn.XMATCH($A191,'Subway Rank'!$C$2:$C$425),0)</f>
        <v>56</v>
      </c>
      <c r="M191" s="7"/>
      <c r="N191" s="7"/>
    </row>
    <row r="192" spans="1:21" x14ac:dyDescent="0.2">
      <c r="A192" s="59" t="s">
        <v>246</v>
      </c>
      <c r="B192" s="35" t="str">
        <f>'Avg Weekday'!B192</f>
        <v/>
      </c>
      <c r="C192" s="10" t="s">
        <v>6</v>
      </c>
      <c r="D192" s="11">
        <v>9386</v>
      </c>
      <c r="E192" s="34">
        <v>11631.288399999999</v>
      </c>
      <c r="F192" s="34">
        <v>4430.4562999999998</v>
      </c>
      <c r="G192" s="34">
        <v>6332.9412000000002</v>
      </c>
      <c r="H192" s="103">
        <v>7684.1569</v>
      </c>
      <c r="I192" s="105" cm="1">
        <f t="array" ref="I192">INDEX('Subway Rank'!$J$2:$J$425,_xlfn.XMATCH($A192,'Subway Rank'!$C$2:$C$425),0)</f>
        <v>10524</v>
      </c>
      <c r="J192" s="92">
        <f t="shared" si="6"/>
        <v>2839.8431</v>
      </c>
      <c r="K192" s="67">
        <f t="shared" si="7"/>
        <v>0.36957120175409225</v>
      </c>
      <c r="L192" s="60" cm="1">
        <f t="array" ref="L192">INDEX('Subway Rank'!$L$2:$L$425,_xlfn.XMATCH($A192,'Subway Rank'!$C$2:$C$425),0)</f>
        <v>152</v>
      </c>
      <c r="M192" s="7"/>
      <c r="N192" s="7"/>
    </row>
    <row r="193" spans="1:21" x14ac:dyDescent="0.2">
      <c r="A193" s="63" t="s">
        <v>247</v>
      </c>
      <c r="B193" s="35" t="str">
        <f>'Avg Weekday'!B193</f>
        <v/>
      </c>
      <c r="C193" s="10" t="s">
        <v>6</v>
      </c>
      <c r="D193" s="11">
        <v>4492</v>
      </c>
      <c r="E193" s="34">
        <v>4423.6539000000002</v>
      </c>
      <c r="F193" s="34">
        <v>1886.0128999999999</v>
      </c>
      <c r="G193" s="34">
        <v>2322.1961000000001</v>
      </c>
      <c r="H193" s="103">
        <v>2541.9917</v>
      </c>
      <c r="I193" s="105" cm="1">
        <f t="array" ref="I193">INDEX('Subway Rank'!$J$2:$J$425,_xlfn.XMATCH($A193,'Subway Rank'!$C$2:$C$425),0)</f>
        <v>3069</v>
      </c>
      <c r="J193" s="92">
        <f t="shared" si="6"/>
        <v>527.00829999999996</v>
      </c>
      <c r="K193" s="67">
        <f t="shared" si="7"/>
        <v>0.20732101524957772</v>
      </c>
      <c r="L193" s="60" cm="1">
        <f t="array" ref="L193">INDEX('Subway Rank'!$L$2:$L$425,_xlfn.XMATCH($A193,'Subway Rank'!$C$2:$C$425),0)</f>
        <v>300</v>
      </c>
      <c r="M193" s="7"/>
      <c r="N193" s="7"/>
    </row>
    <row r="194" spans="1:21" x14ac:dyDescent="0.2">
      <c r="A194" s="59" t="s">
        <v>248</v>
      </c>
      <c r="B194" s="35" t="str">
        <f>'Avg Weekday'!B194</f>
        <v/>
      </c>
      <c r="C194" s="10" t="s">
        <v>6</v>
      </c>
      <c r="D194" s="11">
        <v>843</v>
      </c>
      <c r="E194" s="34">
        <v>1055.4423000000002</v>
      </c>
      <c r="F194" s="34">
        <v>328.43510000000003</v>
      </c>
      <c r="G194" s="34">
        <v>227.3921</v>
      </c>
      <c r="H194" s="103">
        <v>427.87139999999999</v>
      </c>
      <c r="I194" s="105" cm="1">
        <f t="array" ref="I194">INDEX('Subway Rank'!$J$2:$J$425,_xlfn.XMATCH($A194,'Subway Rank'!$C$2:$C$425),0)</f>
        <v>392</v>
      </c>
      <c r="J194" s="92">
        <f t="shared" si="6"/>
        <v>-35.871399999999994</v>
      </c>
      <c r="K194" s="67">
        <f t="shared" si="7"/>
        <v>-8.3836872480843525E-2</v>
      </c>
      <c r="L194" s="60" cm="1">
        <f t="array" ref="L194">INDEX('Subway Rank'!$L$2:$L$425,_xlfn.XMATCH($A194,'Subway Rank'!$C$2:$C$425),0)</f>
        <v>407</v>
      </c>
      <c r="M194" s="7"/>
      <c r="N194" s="7"/>
    </row>
    <row r="195" spans="1:21" x14ac:dyDescent="0.2">
      <c r="A195" s="59" t="s">
        <v>249</v>
      </c>
      <c r="B195" s="35" t="str">
        <f>'Avg Weekday'!B195</f>
        <v/>
      </c>
      <c r="C195" s="10" t="s">
        <v>6</v>
      </c>
      <c r="D195" s="11">
        <v>10364</v>
      </c>
      <c r="E195" s="34">
        <v>10220.846100000001</v>
      </c>
      <c r="F195" s="34">
        <v>3865.8200999999999</v>
      </c>
      <c r="G195" s="34">
        <v>4598.6666000000005</v>
      </c>
      <c r="H195" s="103">
        <v>6564.5712999999996</v>
      </c>
      <c r="I195" s="105" cm="1">
        <f t="array" ref="I195">INDEX('Subway Rank'!$J$2:$J$425,_xlfn.XMATCH($A195,'Subway Rank'!$C$2:$C$425),0)</f>
        <v>8193</v>
      </c>
      <c r="J195" s="92">
        <f t="shared" si="6"/>
        <v>1628.4287000000004</v>
      </c>
      <c r="K195" s="67">
        <f t="shared" si="7"/>
        <v>0.24806322082296531</v>
      </c>
      <c r="L195" s="60" cm="1">
        <f t="array" ref="L195">INDEX('Subway Rank'!$L$2:$L$425,_xlfn.XMATCH($A195,'Subway Rank'!$C$2:$C$425),0)</f>
        <v>159</v>
      </c>
      <c r="M195" s="7"/>
      <c r="N195" s="7"/>
    </row>
    <row r="196" spans="1:21" x14ac:dyDescent="0.2">
      <c r="A196" s="59" t="s">
        <v>250</v>
      </c>
      <c r="B196" s="35" t="str">
        <f>'Avg Weekday'!B196</f>
        <v/>
      </c>
      <c r="C196" s="10" t="s">
        <v>6</v>
      </c>
      <c r="D196" s="11">
        <v>4085</v>
      </c>
      <c r="E196" s="34">
        <v>4614.9808000000003</v>
      </c>
      <c r="F196" s="34">
        <v>2681.8035</v>
      </c>
      <c r="G196" s="34">
        <v>2672.7843000000003</v>
      </c>
      <c r="H196" s="103">
        <v>2645.0909000000001</v>
      </c>
      <c r="I196" s="105" cm="1">
        <f t="array" ref="I196">INDEX('Subway Rank'!$J$2:$J$425,_xlfn.XMATCH($A196,'Subway Rank'!$C$2:$C$425),0)</f>
        <v>3251</v>
      </c>
      <c r="J196" s="92">
        <f t="shared" si="6"/>
        <v>605.90909999999985</v>
      </c>
      <c r="K196" s="67">
        <f t="shared" si="7"/>
        <v>0.22906929209880833</v>
      </c>
      <c r="L196" s="60" cm="1">
        <f t="array" ref="L196">INDEX('Subway Rank'!$L$2:$L$425,_xlfn.XMATCH($A196,'Subway Rank'!$C$2:$C$425),0)</f>
        <v>281</v>
      </c>
      <c r="M196" s="7"/>
      <c r="N196" s="7"/>
    </row>
    <row r="197" spans="1:21" x14ac:dyDescent="0.2">
      <c r="A197" s="59" t="s">
        <v>251</v>
      </c>
      <c r="B197" s="35" t="str">
        <f>'Avg Weekday'!B197</f>
        <v/>
      </c>
      <c r="C197" s="10" t="s">
        <v>6</v>
      </c>
      <c r="D197" s="11">
        <v>4739</v>
      </c>
      <c r="E197" s="34">
        <v>3516.3460999999998</v>
      </c>
      <c r="F197" s="34">
        <v>1635.7224000000001</v>
      </c>
      <c r="G197" s="34">
        <v>1678.3136999999999</v>
      </c>
      <c r="H197" s="103">
        <v>1946.6888999999999</v>
      </c>
      <c r="I197" s="105" cm="1">
        <f t="array" ref="I197">INDEX('Subway Rank'!$J$2:$J$425,_xlfn.XMATCH($A197,'Subway Rank'!$C$2:$C$425),0)</f>
        <v>2020</v>
      </c>
      <c r="J197" s="92">
        <f t="shared" si="6"/>
        <v>73.311100000000124</v>
      </c>
      <c r="K197" s="67">
        <f t="shared" si="7"/>
        <v>3.7659381527269269E-2</v>
      </c>
      <c r="L197" s="60" cm="1">
        <f t="array" ref="L197">INDEX('Subway Rank'!$L$2:$L$425,_xlfn.XMATCH($A197,'Subway Rank'!$C$2:$C$425),0)</f>
        <v>350</v>
      </c>
      <c r="M197" s="7"/>
      <c r="N197" s="7"/>
    </row>
    <row r="198" spans="1:21" x14ac:dyDescent="0.2">
      <c r="A198" s="59" t="s">
        <v>252</v>
      </c>
      <c r="B198" s="35">
        <f>'Avg Weekday'!B198</f>
        <v>23</v>
      </c>
      <c r="C198" s="10" t="s">
        <v>6</v>
      </c>
      <c r="D198" s="11">
        <v>5748</v>
      </c>
      <c r="E198" s="34">
        <v>5401.8845999999994</v>
      </c>
      <c r="F198" s="34">
        <v>2517.0128999999997</v>
      </c>
      <c r="G198" s="34">
        <v>3299.5883000000003</v>
      </c>
      <c r="H198" s="103">
        <v>3826.4129000000003</v>
      </c>
      <c r="I198" s="105" cm="1">
        <f t="array" ref="I198">INDEX('Subway Rank'!$J$2:$J$425,_xlfn.XMATCH($A198,'Subway Rank'!$C$2:$C$425),0)</f>
        <v>4472</v>
      </c>
      <c r="J198" s="92">
        <f t="shared" si="6"/>
        <v>645.58709999999974</v>
      </c>
      <c r="K198" s="67">
        <f t="shared" si="7"/>
        <v>0.1687186189446517</v>
      </c>
      <c r="L198" s="60" cm="1">
        <f t="array" ref="L198">INDEX('Subway Rank'!$L$2:$L$425,_xlfn.XMATCH($A198,'Subway Rank'!$C$2:$C$425),0)</f>
        <v>266</v>
      </c>
      <c r="M198" s="7"/>
      <c r="N198" s="7"/>
    </row>
    <row r="199" spans="1:21" x14ac:dyDescent="0.2">
      <c r="A199" s="59" t="s">
        <v>253</v>
      </c>
      <c r="B199" s="35" t="str">
        <f>'Avg Weekday'!B199</f>
        <v/>
      </c>
      <c r="C199" s="10" t="s">
        <v>6</v>
      </c>
      <c r="D199" s="11">
        <v>6555</v>
      </c>
      <c r="E199" s="34">
        <v>5486.4230000000007</v>
      </c>
      <c r="F199" s="34">
        <v>3295.8751999999999</v>
      </c>
      <c r="G199" s="34">
        <v>3683.4117999999999</v>
      </c>
      <c r="H199" s="103">
        <v>4020.17</v>
      </c>
      <c r="I199" s="105" cm="1">
        <f t="array" ref="I199">INDEX('Subway Rank'!$J$2:$J$425,_xlfn.XMATCH($A199,'Subway Rank'!$C$2:$C$425),0)</f>
        <v>4542</v>
      </c>
      <c r="J199" s="92">
        <f t="shared" si="6"/>
        <v>521.82999999999993</v>
      </c>
      <c r="K199" s="67">
        <f t="shared" si="7"/>
        <v>0.12980296853118151</v>
      </c>
      <c r="L199" s="60" cm="1">
        <f t="array" ref="L199">INDEX('Subway Rank'!$L$2:$L$425,_xlfn.XMATCH($A199,'Subway Rank'!$C$2:$C$425),0)</f>
        <v>216</v>
      </c>
      <c r="M199" s="7"/>
      <c r="N199" s="7"/>
    </row>
    <row r="200" spans="1:21" x14ac:dyDescent="0.2">
      <c r="A200" s="59" t="s">
        <v>254</v>
      </c>
      <c r="B200" s="35" t="str">
        <f>'Avg Weekday'!B200</f>
        <v/>
      </c>
      <c r="C200" s="10" t="s">
        <v>6</v>
      </c>
      <c r="D200" s="11">
        <v>10554</v>
      </c>
      <c r="E200" s="34">
        <v>10526.730800000001</v>
      </c>
      <c r="F200" s="34">
        <v>4257.3321999999998</v>
      </c>
      <c r="G200" s="34">
        <v>6241.451</v>
      </c>
      <c r="H200" s="103">
        <v>6443.7429000000002</v>
      </c>
      <c r="I200" s="105" cm="1">
        <f t="array" ref="I200">INDEX('Subway Rank'!$J$2:$J$425,_xlfn.XMATCH($A200,'Subway Rank'!$C$2:$C$425),0)</f>
        <v>6509</v>
      </c>
      <c r="J200" s="92">
        <f t="shared" si="6"/>
        <v>65.257099999999809</v>
      </c>
      <c r="K200" s="67">
        <f t="shared" si="7"/>
        <v>1.0127204175076539E-2</v>
      </c>
      <c r="L200" s="60" cm="1">
        <f t="array" ref="L200">INDEX('Subway Rank'!$L$2:$L$425,_xlfn.XMATCH($A200,'Subway Rank'!$C$2:$C$425),0)</f>
        <v>145</v>
      </c>
      <c r="M200" s="7"/>
      <c r="N200" s="7"/>
    </row>
    <row r="201" spans="1:21" x14ac:dyDescent="0.2">
      <c r="A201" s="59" t="s">
        <v>255</v>
      </c>
      <c r="B201" s="35" t="str">
        <f>'Avg Weekday'!B201</f>
        <v/>
      </c>
      <c r="C201" s="10" t="s">
        <v>6</v>
      </c>
      <c r="D201" s="11">
        <v>2835</v>
      </c>
      <c r="E201" s="34">
        <v>2651.4229999999998</v>
      </c>
      <c r="F201" s="34">
        <v>1519.9204</v>
      </c>
      <c r="G201" s="34">
        <v>1549.6275000000001</v>
      </c>
      <c r="H201" s="103">
        <v>1564.2896000000001</v>
      </c>
      <c r="I201" s="105" cm="1">
        <f t="array" ref="I201">INDEX('Subway Rank'!$J$2:$J$425,_xlfn.XMATCH($A201,'Subway Rank'!$C$2:$C$425),0)</f>
        <v>1373</v>
      </c>
      <c r="J201" s="92">
        <f t="shared" si="6"/>
        <v>-191.28960000000006</v>
      </c>
      <c r="K201" s="67">
        <f t="shared" si="7"/>
        <v>-0.12228528528221376</v>
      </c>
      <c r="L201" s="60" cm="1">
        <f t="array" ref="L201">INDEX('Subway Rank'!$L$2:$L$425,_xlfn.XMATCH($A201,'Subway Rank'!$C$2:$C$425),0)</f>
        <v>394</v>
      </c>
      <c r="M201" s="7"/>
      <c r="N201" s="7"/>
    </row>
    <row r="202" spans="1:21" x14ac:dyDescent="0.2">
      <c r="A202" s="59" t="s">
        <v>256</v>
      </c>
      <c r="B202" s="35" t="str">
        <f>'Avg Weekday'!B202</f>
        <v/>
      </c>
      <c r="C202" s="10" t="s">
        <v>6</v>
      </c>
      <c r="D202" s="11">
        <v>4656</v>
      </c>
      <c r="E202" s="34">
        <v>5551</v>
      </c>
      <c r="F202" s="34">
        <v>2043.2707</v>
      </c>
      <c r="G202" s="34">
        <v>2465.9018999999998</v>
      </c>
      <c r="H202" s="103">
        <v>2927.0954000000002</v>
      </c>
      <c r="I202" s="105" cm="1">
        <f t="array" ref="I202">INDEX('Subway Rank'!$J$2:$J$425,_xlfn.XMATCH($A202,'Subway Rank'!$C$2:$C$425),0)</f>
        <v>3090</v>
      </c>
      <c r="J202" s="92">
        <f t="shared" si="6"/>
        <v>162.90459999999985</v>
      </c>
      <c r="K202" s="67">
        <f t="shared" si="7"/>
        <v>5.5654011140190321E-2</v>
      </c>
      <c r="L202" s="60" cm="1">
        <f t="array" ref="L202">INDEX('Subway Rank'!$L$2:$L$425,_xlfn.XMATCH($A202,'Subway Rank'!$C$2:$C$425),0)</f>
        <v>340</v>
      </c>
      <c r="M202" s="7"/>
      <c r="N202" s="7"/>
    </row>
    <row r="203" spans="1:21" x14ac:dyDescent="0.2">
      <c r="A203" s="59" t="s">
        <v>257</v>
      </c>
      <c r="B203" s="35" t="str">
        <f>'Avg Weekday'!B203</f>
        <v/>
      </c>
      <c r="C203" s="10" t="s">
        <v>6</v>
      </c>
      <c r="D203" s="11">
        <v>21559</v>
      </c>
      <c r="E203" s="34">
        <v>21949.2307</v>
      </c>
      <c r="F203" s="34">
        <v>7999.9739</v>
      </c>
      <c r="G203" s="34">
        <v>10125.137200000001</v>
      </c>
      <c r="H203" s="103">
        <v>12783.5517</v>
      </c>
      <c r="I203" s="105" cm="1">
        <f t="array" ref="I203">INDEX('Subway Rank'!$J$2:$J$425,_xlfn.XMATCH($A203,'Subway Rank'!$C$2:$C$425),0)</f>
        <v>14381</v>
      </c>
      <c r="J203" s="92">
        <f t="shared" ref="J203:J228" si="8">I203-H203</f>
        <v>1597.4483</v>
      </c>
      <c r="K203" s="67">
        <f t="shared" ref="K203:K227" si="9">J203/H203</f>
        <v>0.12496122654238571</v>
      </c>
      <c r="L203" s="60" cm="1">
        <f t="array" ref="L203">INDEX('Subway Rank'!$L$2:$L$425,_xlfn.XMATCH($A203,'Subway Rank'!$C$2:$C$425),0)</f>
        <v>80</v>
      </c>
      <c r="M203" s="7"/>
      <c r="N203" s="7"/>
    </row>
    <row r="204" spans="1:21" s="4" customFormat="1" x14ac:dyDescent="0.2">
      <c r="A204" s="59" t="s">
        <v>258</v>
      </c>
      <c r="B204" s="35" t="str">
        <f>'Avg Weekday'!B204</f>
        <v/>
      </c>
      <c r="C204" s="10" t="s">
        <v>6</v>
      </c>
      <c r="D204" s="11">
        <v>3712</v>
      </c>
      <c r="E204" s="34">
        <v>3757.0962</v>
      </c>
      <c r="F204" s="34">
        <v>1728.5882000000001</v>
      </c>
      <c r="G204" s="34">
        <v>2236.6471000000001</v>
      </c>
      <c r="H204" s="103">
        <v>2431.1648</v>
      </c>
      <c r="I204" s="105" cm="1">
        <f t="array" ref="I204">INDEX('Subway Rank'!$J$2:$J$425,_xlfn.XMATCH($A204,'Subway Rank'!$C$2:$C$425),0)</f>
        <v>2819</v>
      </c>
      <c r="J204" s="92">
        <f t="shared" si="8"/>
        <v>387.83519999999999</v>
      </c>
      <c r="K204" s="67">
        <f t="shared" si="9"/>
        <v>0.15952649528324858</v>
      </c>
      <c r="L204" s="60" cm="1">
        <f t="array" ref="L204">INDEX('Subway Rank'!$L$2:$L$425,_xlfn.XMATCH($A204,'Subway Rank'!$C$2:$C$425),0)</f>
        <v>349</v>
      </c>
      <c r="M204" s="7"/>
      <c r="N204" s="7"/>
      <c r="P204" s="1"/>
      <c r="Q204" s="1"/>
      <c r="U204" s="1"/>
    </row>
    <row r="205" spans="1:21" x14ac:dyDescent="0.2">
      <c r="A205" s="59" t="s">
        <v>259</v>
      </c>
      <c r="B205" s="35" t="str">
        <f>'Avg Weekday'!B205</f>
        <v/>
      </c>
      <c r="C205" s="10" t="s">
        <v>6</v>
      </c>
      <c r="D205" s="11">
        <v>1793</v>
      </c>
      <c r="E205" s="34">
        <v>1702.1347000000001</v>
      </c>
      <c r="F205" s="34">
        <v>735.50420000000008</v>
      </c>
      <c r="G205" s="34">
        <v>1007.5294000000001</v>
      </c>
      <c r="H205" s="103">
        <v>1217.7447</v>
      </c>
      <c r="I205" s="105" cm="1">
        <f t="array" ref="I205">INDEX('Subway Rank'!$J$2:$J$425,_xlfn.XMATCH($A205,'Subway Rank'!$C$2:$C$425),0)</f>
        <v>1297</v>
      </c>
      <c r="J205" s="92">
        <f t="shared" si="8"/>
        <v>79.255300000000034</v>
      </c>
      <c r="K205" s="67">
        <f t="shared" si="9"/>
        <v>6.5083674763684082E-2</v>
      </c>
      <c r="L205" s="60" cm="1">
        <f t="array" ref="L205">INDEX('Subway Rank'!$L$2:$L$425,_xlfn.XMATCH($A205,'Subway Rank'!$C$2:$C$425),0)</f>
        <v>410</v>
      </c>
      <c r="M205" s="7"/>
      <c r="N205" s="7"/>
    </row>
    <row r="206" spans="1:21" x14ac:dyDescent="0.2">
      <c r="A206" s="59" t="s">
        <v>260</v>
      </c>
      <c r="B206" s="35" t="str">
        <f>'Avg Weekday'!B206</f>
        <v/>
      </c>
      <c r="C206" s="10" t="s">
        <v>6</v>
      </c>
      <c r="D206" s="11">
        <v>8010</v>
      </c>
      <c r="E206" s="34">
        <v>6941.2307000000001</v>
      </c>
      <c r="F206" s="34">
        <v>3308.3789999999999</v>
      </c>
      <c r="G206" s="34">
        <v>4884.1175999999996</v>
      </c>
      <c r="H206" s="103">
        <v>5298.2677999999996</v>
      </c>
      <c r="I206" s="105" cm="1">
        <f t="array" ref="I206">INDEX('Subway Rank'!$J$2:$J$425,_xlfn.XMATCH($A206,'Subway Rank'!$C$2:$C$425),0)</f>
        <v>5558</v>
      </c>
      <c r="J206" s="92">
        <f t="shared" si="8"/>
        <v>259.73220000000038</v>
      </c>
      <c r="K206" s="67">
        <f t="shared" si="9"/>
        <v>4.9022097373032071E-2</v>
      </c>
      <c r="L206" s="60" cm="1">
        <f t="array" ref="L206">INDEX('Subway Rank'!$L$2:$L$425,_xlfn.XMATCH($A206,'Subway Rank'!$C$2:$C$425),0)</f>
        <v>244</v>
      </c>
      <c r="M206" s="7"/>
      <c r="N206" s="7"/>
    </row>
    <row r="207" spans="1:21" s="4" customFormat="1" x14ac:dyDescent="0.2">
      <c r="A207" s="59" t="s">
        <v>261</v>
      </c>
      <c r="B207" s="35" t="str">
        <f>'Avg Weekday'!B207</f>
        <v/>
      </c>
      <c r="C207" s="10" t="s">
        <v>6</v>
      </c>
      <c r="D207" s="11">
        <v>3211</v>
      </c>
      <c r="E207" s="34">
        <v>3926.75</v>
      </c>
      <c r="F207" s="34">
        <v>2344.0038</v>
      </c>
      <c r="G207" s="34">
        <v>2478</v>
      </c>
      <c r="H207" s="103">
        <v>2331.3339999999998</v>
      </c>
      <c r="I207" s="105" cm="1">
        <f t="array" ref="I207">INDEX('Subway Rank'!$J$2:$J$425,_xlfn.XMATCH($A207,'Subway Rank'!$C$2:$C$425),0)</f>
        <v>2788</v>
      </c>
      <c r="J207" s="92">
        <f t="shared" si="8"/>
        <v>456.66600000000017</v>
      </c>
      <c r="K207" s="67">
        <f t="shared" si="9"/>
        <v>0.19588184275612169</v>
      </c>
      <c r="L207" s="60" cm="1">
        <f t="array" ref="L207">INDEX('Subway Rank'!$L$2:$L$425,_xlfn.XMATCH($A207,'Subway Rank'!$C$2:$C$425),0)</f>
        <v>317</v>
      </c>
      <c r="M207" s="7"/>
      <c r="N207" s="7"/>
      <c r="P207" s="1"/>
      <c r="Q207" s="1"/>
      <c r="U207" s="1"/>
    </row>
    <row r="208" spans="1:21" x14ac:dyDescent="0.2">
      <c r="A208" s="59" t="s">
        <v>262</v>
      </c>
      <c r="B208" s="35" t="str">
        <f>'Avg Weekday'!B208</f>
        <v/>
      </c>
      <c r="C208" s="10" t="s">
        <v>6</v>
      </c>
      <c r="D208" s="11">
        <v>3132</v>
      </c>
      <c r="E208" s="34">
        <v>2360.5577000000003</v>
      </c>
      <c r="F208" s="34">
        <v>1341.4641000000001</v>
      </c>
      <c r="G208" s="34">
        <v>1792.2941000000001</v>
      </c>
      <c r="H208" s="103">
        <v>1887.9004</v>
      </c>
      <c r="I208" s="105" cm="1">
        <f t="array" ref="I208">INDEX('Subway Rank'!$J$2:$J$425,_xlfn.XMATCH($A208,'Subway Rank'!$C$2:$C$425),0)</f>
        <v>2173</v>
      </c>
      <c r="J208" s="92">
        <f t="shared" si="8"/>
        <v>285.09960000000001</v>
      </c>
      <c r="K208" s="67">
        <f t="shared" si="9"/>
        <v>0.15101411070202644</v>
      </c>
      <c r="L208" s="60" cm="1">
        <f t="array" ref="L208">INDEX('Subway Rank'!$L$2:$L$425,_xlfn.XMATCH($A208,'Subway Rank'!$C$2:$C$425),0)</f>
        <v>343</v>
      </c>
      <c r="M208" s="7"/>
      <c r="N208" s="7"/>
    </row>
    <row r="209" spans="1:21" s="4" customFormat="1" x14ac:dyDescent="0.2">
      <c r="A209" s="59" t="s">
        <v>263</v>
      </c>
      <c r="B209" s="35" t="str">
        <f>'Avg Weekday'!B209</f>
        <v/>
      </c>
      <c r="C209" s="10" t="s">
        <v>6</v>
      </c>
      <c r="D209" s="11">
        <v>4281</v>
      </c>
      <c r="E209" s="34">
        <v>4818.5383999999995</v>
      </c>
      <c r="F209" s="34">
        <v>1959.201</v>
      </c>
      <c r="G209" s="34">
        <v>3088.3333000000002</v>
      </c>
      <c r="H209" s="103">
        <v>3868.5702000000001</v>
      </c>
      <c r="I209" s="105" cm="1">
        <f t="array" ref="I209">INDEX('Subway Rank'!$J$2:$J$425,_xlfn.XMATCH($A209,'Subway Rank'!$C$2:$C$425),0)</f>
        <v>4133</v>
      </c>
      <c r="J209" s="92">
        <f t="shared" si="8"/>
        <v>264.42979999999989</v>
      </c>
      <c r="K209" s="67">
        <f t="shared" si="9"/>
        <v>6.8353367350035388E-2</v>
      </c>
      <c r="L209" s="60" cm="1">
        <f t="array" ref="L209">INDEX('Subway Rank'!$L$2:$L$425,_xlfn.XMATCH($A209,'Subway Rank'!$C$2:$C$425),0)</f>
        <v>237</v>
      </c>
      <c r="M209" s="7"/>
      <c r="N209" s="7"/>
      <c r="P209" s="1"/>
      <c r="Q209" s="1"/>
      <c r="U209" s="1"/>
    </row>
    <row r="210" spans="1:21" x14ac:dyDescent="0.2">
      <c r="A210" s="59" t="s">
        <v>264</v>
      </c>
      <c r="B210" s="35" t="str">
        <f>'Avg Weekday'!B210</f>
        <v/>
      </c>
      <c r="C210" s="10" t="s">
        <v>6</v>
      </c>
      <c r="D210" s="11">
        <v>13368</v>
      </c>
      <c r="E210" s="34">
        <v>13567.6538</v>
      </c>
      <c r="F210" s="34">
        <v>4783.9601000000002</v>
      </c>
      <c r="G210" s="34">
        <v>7218.4313999999995</v>
      </c>
      <c r="H210" s="103">
        <v>9886.0482999999986</v>
      </c>
      <c r="I210" s="105" cm="1">
        <f t="array" ref="I210">INDEX('Subway Rank'!$J$2:$J$425,_xlfn.XMATCH($A210,'Subway Rank'!$C$2:$C$425),0)</f>
        <v>9181</v>
      </c>
      <c r="J210" s="92">
        <f t="shared" si="8"/>
        <v>-705.04829999999856</v>
      </c>
      <c r="K210" s="67">
        <f t="shared" si="9"/>
        <v>-7.1317505094527875E-2</v>
      </c>
      <c r="L210" s="60" cm="1">
        <f t="array" ref="L210">INDEX('Subway Rank'!$L$2:$L$425,_xlfn.XMATCH($A210,'Subway Rank'!$C$2:$C$425),0)</f>
        <v>161</v>
      </c>
      <c r="M210" s="7"/>
      <c r="N210" s="7"/>
    </row>
    <row r="211" spans="1:21" x14ac:dyDescent="0.2">
      <c r="A211" s="59" t="s">
        <v>265</v>
      </c>
      <c r="B211" s="35" t="str">
        <f>'Avg Weekday'!B211</f>
        <v/>
      </c>
      <c r="C211" s="10" t="s">
        <v>6</v>
      </c>
      <c r="D211" s="11">
        <v>7005</v>
      </c>
      <c r="E211" s="34">
        <v>6773.8461000000007</v>
      </c>
      <c r="F211" s="34">
        <v>3131.2719000000002</v>
      </c>
      <c r="G211" s="34">
        <v>3453.7843000000003</v>
      </c>
      <c r="H211" s="103">
        <v>3674.4947000000002</v>
      </c>
      <c r="I211" s="105" cm="1">
        <f t="array" ref="I211">INDEX('Subway Rank'!$J$2:$J$425,_xlfn.XMATCH($A211,'Subway Rank'!$C$2:$C$425),0)</f>
        <v>4052</v>
      </c>
      <c r="J211" s="92">
        <f t="shared" si="8"/>
        <v>377.50529999999981</v>
      </c>
      <c r="K211" s="67">
        <f t="shared" si="9"/>
        <v>0.10273665655307648</v>
      </c>
      <c r="L211" s="60" cm="1">
        <f t="array" ref="L211">INDEX('Subway Rank'!$L$2:$L$425,_xlfn.XMATCH($A211,'Subway Rank'!$C$2:$C$425),0)</f>
        <v>287</v>
      </c>
      <c r="M211" s="7"/>
      <c r="N211" s="7"/>
    </row>
    <row r="212" spans="1:21" s="4" customFormat="1" x14ac:dyDescent="0.2">
      <c r="A212" s="59" t="s">
        <v>266</v>
      </c>
      <c r="B212" s="35"/>
      <c r="C212" s="10" t="s">
        <v>6</v>
      </c>
      <c r="D212" s="11">
        <v>3694</v>
      </c>
      <c r="E212" s="34">
        <v>4240.5191999999997</v>
      </c>
      <c r="F212" s="34">
        <v>2467.4973</v>
      </c>
      <c r="G212" s="34">
        <v>2506.1176999999998</v>
      </c>
      <c r="H212" s="103">
        <v>2246.2130000000002</v>
      </c>
      <c r="I212" s="105" cm="1">
        <f t="array" ref="I212">INDEX('Subway Rank'!$J$2:$J$425,_xlfn.XMATCH($A212,'Subway Rank'!$C$2:$C$425),0)</f>
        <v>2547</v>
      </c>
      <c r="J212" s="92">
        <f t="shared" si="8"/>
        <v>300.78699999999981</v>
      </c>
      <c r="K212" s="67">
        <f t="shared" si="9"/>
        <v>0.13390849398520968</v>
      </c>
      <c r="L212" s="60" cm="1">
        <f t="array" ref="L212">INDEX('Subway Rank'!$L$2:$L$425,_xlfn.XMATCH($A212,'Subway Rank'!$C$2:$C$425),0)</f>
        <v>323</v>
      </c>
      <c r="M212" s="7"/>
      <c r="N212" s="7"/>
      <c r="P212" s="1"/>
      <c r="Q212" s="1"/>
      <c r="U212" s="1"/>
    </row>
    <row r="213" spans="1:21" x14ac:dyDescent="0.2">
      <c r="A213" s="59" t="s">
        <v>267</v>
      </c>
      <c r="B213" s="35" t="str">
        <f>'Avg Weekday'!B213</f>
        <v/>
      </c>
      <c r="C213" s="10" t="s">
        <v>6</v>
      </c>
      <c r="D213" s="11">
        <v>6390</v>
      </c>
      <c r="E213" s="34">
        <v>6375.6923000000006</v>
      </c>
      <c r="F213" s="34">
        <v>2881.9124999999999</v>
      </c>
      <c r="G213" s="34">
        <v>3092.7646999999997</v>
      </c>
      <c r="H213" s="103">
        <v>3308.0237999999999</v>
      </c>
      <c r="I213" s="105" cm="1">
        <f t="array" ref="I213">INDEX('Subway Rank'!$J$2:$J$425,_xlfn.XMATCH($A213,'Subway Rank'!$C$2:$C$425),0)</f>
        <v>3802</v>
      </c>
      <c r="J213" s="92">
        <f t="shared" si="8"/>
        <v>493.97620000000006</v>
      </c>
      <c r="K213" s="67">
        <f t="shared" si="9"/>
        <v>0.14932667654930418</v>
      </c>
      <c r="L213" s="60" cm="1">
        <f t="array" ref="L213">INDEX('Subway Rank'!$L$2:$L$425,_xlfn.XMATCH($A213,'Subway Rank'!$C$2:$C$425),0)</f>
        <v>283</v>
      </c>
      <c r="M213" s="7"/>
      <c r="N213" s="7"/>
    </row>
    <row r="214" spans="1:21" x14ac:dyDescent="0.2">
      <c r="A214" s="59" t="s">
        <v>268</v>
      </c>
      <c r="B214" s="35"/>
      <c r="C214" s="10" t="s">
        <v>6</v>
      </c>
      <c r="D214" s="11">
        <v>3642</v>
      </c>
      <c r="E214" s="34">
        <v>4039.7307000000001</v>
      </c>
      <c r="F214" s="34">
        <v>2457.8699000000001</v>
      </c>
      <c r="G214" s="34">
        <v>2538.2353000000003</v>
      </c>
      <c r="H214" s="103">
        <v>2432.3986</v>
      </c>
      <c r="I214" s="105" cm="1">
        <f t="array" ref="I214">INDEX('Subway Rank'!$J$2:$J$425,_xlfn.XMATCH($A214,'Subway Rank'!$C$2:$C$425),0)</f>
        <v>2696</v>
      </c>
      <c r="J214" s="92">
        <f t="shared" si="8"/>
        <v>263.60140000000001</v>
      </c>
      <c r="K214" s="67">
        <f t="shared" si="9"/>
        <v>0.10837097176424949</v>
      </c>
      <c r="L214" s="60" cm="1">
        <f t="array" ref="L214">INDEX('Subway Rank'!$L$2:$L$425,_xlfn.XMATCH($A214,'Subway Rank'!$C$2:$C$425),0)</f>
        <v>295</v>
      </c>
      <c r="M214" s="7"/>
      <c r="N214" s="7"/>
    </row>
    <row r="215" spans="1:21" x14ac:dyDescent="0.2">
      <c r="A215" s="59" t="s">
        <v>269</v>
      </c>
      <c r="B215" s="35" t="str">
        <f>'Avg Weekday'!B215</f>
        <v/>
      </c>
      <c r="C215" s="10" t="s">
        <v>6</v>
      </c>
      <c r="D215" s="11">
        <v>11595</v>
      </c>
      <c r="E215" s="34">
        <v>11508.288499999999</v>
      </c>
      <c r="F215" s="34">
        <v>5079.9178000000002</v>
      </c>
      <c r="G215" s="34">
        <v>6406.2941000000001</v>
      </c>
      <c r="H215" s="103">
        <v>6877.7772000000004</v>
      </c>
      <c r="I215" s="105" cm="1">
        <f t="array" ref="I215">INDEX('Subway Rank'!$J$2:$J$425,_xlfn.XMATCH($A215,'Subway Rank'!$C$2:$C$425),0)</f>
        <v>7794</v>
      </c>
      <c r="J215" s="92">
        <f t="shared" si="8"/>
        <v>916.22279999999955</v>
      </c>
      <c r="K215" s="67">
        <f t="shared" si="9"/>
        <v>0.13321495787912402</v>
      </c>
      <c r="L215" s="60" cm="1">
        <f t="array" ref="L215">INDEX('Subway Rank'!$L$2:$L$425,_xlfn.XMATCH($A215,'Subway Rank'!$C$2:$C$425),0)</f>
        <v>107</v>
      </c>
      <c r="M215" s="7"/>
      <c r="N215" s="7"/>
    </row>
    <row r="216" spans="1:21" x14ac:dyDescent="0.2">
      <c r="A216" s="59" t="s">
        <v>270</v>
      </c>
      <c r="B216" s="35" t="str">
        <f>'Avg Weekday'!B216</f>
        <v/>
      </c>
      <c r="C216" s="10" t="s">
        <v>6</v>
      </c>
      <c r="D216" s="11">
        <v>3303</v>
      </c>
      <c r="E216" s="34">
        <v>3188.4808000000003</v>
      </c>
      <c r="F216" s="34">
        <v>1481.0867000000001</v>
      </c>
      <c r="G216" s="34">
        <v>1601.6471000000001</v>
      </c>
      <c r="H216" s="103">
        <v>1657.5698000000002</v>
      </c>
      <c r="I216" s="105" cm="1">
        <f t="array" ref="I216">INDEX('Subway Rank'!$J$2:$J$425,_xlfn.XMATCH($A216,'Subway Rank'!$C$2:$C$425),0)</f>
        <v>1731</v>
      </c>
      <c r="J216" s="92">
        <f t="shared" si="8"/>
        <v>73.430199999999786</v>
      </c>
      <c r="K216" s="67">
        <f t="shared" si="9"/>
        <v>4.4299914247954916E-2</v>
      </c>
      <c r="L216" s="60" cm="1">
        <f t="array" ref="L216">INDEX('Subway Rank'!$L$2:$L$425,_xlfn.XMATCH($A216,'Subway Rank'!$C$2:$C$425),0)</f>
        <v>374</v>
      </c>
      <c r="M216" s="7"/>
      <c r="N216" s="7"/>
    </row>
    <row r="217" spans="1:21" x14ac:dyDescent="0.2">
      <c r="A217" s="59" t="s">
        <v>271</v>
      </c>
      <c r="B217" s="35" t="str">
        <f>'Avg Weekday'!B217</f>
        <v/>
      </c>
      <c r="C217" s="10" t="s">
        <v>6</v>
      </c>
      <c r="D217" s="11">
        <v>5023</v>
      </c>
      <c r="E217" s="34">
        <v>5095.6154000000006</v>
      </c>
      <c r="F217" s="34">
        <v>2156.0810999999999</v>
      </c>
      <c r="G217" s="34">
        <v>2350.8626999999997</v>
      </c>
      <c r="H217" s="103">
        <v>2959.6403</v>
      </c>
      <c r="I217" s="105" cm="1">
        <f t="array" ref="I217">INDEX('Subway Rank'!$J$2:$J$425,_xlfn.XMATCH($A217,'Subway Rank'!$C$2:$C$425),0)</f>
        <v>3407</v>
      </c>
      <c r="J217" s="92">
        <f t="shared" si="8"/>
        <v>447.35969999999998</v>
      </c>
      <c r="K217" s="67">
        <f t="shared" si="9"/>
        <v>0.15115340198604538</v>
      </c>
      <c r="L217" s="60" cm="1">
        <f t="array" ref="L217">INDEX('Subway Rank'!$L$2:$L$425,_xlfn.XMATCH($A217,'Subway Rank'!$C$2:$C$425),0)</f>
        <v>301</v>
      </c>
      <c r="M217" s="7"/>
      <c r="N217" s="7"/>
    </row>
    <row r="218" spans="1:21" s="4" customFormat="1" x14ac:dyDescent="0.2">
      <c r="A218" s="59" t="s">
        <v>551</v>
      </c>
      <c r="B218" s="35" t="str">
        <f>'Avg Weekday'!B218</f>
        <v/>
      </c>
      <c r="C218" s="10" t="s">
        <v>6</v>
      </c>
      <c r="D218" s="11">
        <v>5574</v>
      </c>
      <c r="E218" s="34">
        <v>4759.6731</v>
      </c>
      <c r="F218" s="34">
        <v>2535.4223000000002</v>
      </c>
      <c r="G218" s="34">
        <v>3270.4902000000002</v>
      </c>
      <c r="H218" s="103">
        <v>3751.1869999999999</v>
      </c>
      <c r="I218" s="105" cm="1">
        <f t="array" ref="I218">INDEX('Subway Rank'!$J$2:$J$425,_xlfn.XMATCH($A218,'Subway Rank'!$C$2:$C$425),0)</f>
        <v>4275</v>
      </c>
      <c r="J218" s="92">
        <f t="shared" si="8"/>
        <v>523.8130000000001</v>
      </c>
      <c r="K218" s="67">
        <f t="shared" si="9"/>
        <v>0.13963926618427716</v>
      </c>
      <c r="L218" s="60" cm="1">
        <f t="array" ref="L218">INDEX('Subway Rank'!$L$2:$L$425,_xlfn.XMATCH($A218,'Subway Rank'!$C$2:$C$425),0)</f>
        <v>254</v>
      </c>
      <c r="M218" s="7"/>
      <c r="N218" s="7"/>
      <c r="P218" s="1"/>
      <c r="Q218" s="1"/>
      <c r="U218" s="1"/>
    </row>
    <row r="219" spans="1:21" x14ac:dyDescent="0.2">
      <c r="A219" s="59" t="s">
        <v>272</v>
      </c>
      <c r="B219" s="35" t="str">
        <f>'Avg Weekday'!B219</f>
        <v/>
      </c>
      <c r="C219" s="10" t="s">
        <v>6</v>
      </c>
      <c r="D219" s="11">
        <v>4028</v>
      </c>
      <c r="E219" s="34">
        <v>3092.8077000000003</v>
      </c>
      <c r="F219" s="34">
        <v>1424.8989000000001</v>
      </c>
      <c r="G219" s="34">
        <v>1371.4117000000001</v>
      </c>
      <c r="H219" s="103">
        <v>1392.6078</v>
      </c>
      <c r="I219" s="105" cm="1">
        <f t="array" ref="I219">INDEX('Subway Rank'!$J$2:$J$425,_xlfn.XMATCH($A219,'Subway Rank'!$C$2:$C$425),0)</f>
        <v>1377</v>
      </c>
      <c r="J219" s="92">
        <f t="shared" si="8"/>
        <v>-15.607799999999997</v>
      </c>
      <c r="K219" s="67">
        <f t="shared" si="9"/>
        <v>-1.120760633395849E-2</v>
      </c>
      <c r="L219" s="60" cm="1">
        <f t="array" ref="L219">INDEX('Subway Rank'!$L$2:$L$425,_xlfn.XMATCH($A219,'Subway Rank'!$C$2:$C$425),0)</f>
        <v>390</v>
      </c>
      <c r="M219" s="7"/>
      <c r="N219" s="7"/>
    </row>
    <row r="220" spans="1:21" x14ac:dyDescent="0.2">
      <c r="A220" s="59" t="s">
        <v>273</v>
      </c>
      <c r="B220" s="35" t="str">
        <f>'Avg Weekday'!B220</f>
        <v/>
      </c>
      <c r="C220" s="10" t="s">
        <v>6</v>
      </c>
      <c r="D220" s="11">
        <v>4977</v>
      </c>
      <c r="E220" s="34">
        <v>5576.3654000000006</v>
      </c>
      <c r="F220" s="34">
        <v>3317.7287999999999</v>
      </c>
      <c r="G220" s="34">
        <v>3406.1372000000001</v>
      </c>
      <c r="H220" s="103">
        <v>3325.5965000000001</v>
      </c>
      <c r="I220" s="105" cm="1">
        <f t="array" ref="I220">INDEX('Subway Rank'!$J$2:$J$425,_xlfn.XMATCH($A220,'Subway Rank'!$C$2:$C$425),0)</f>
        <v>3857</v>
      </c>
      <c r="J220" s="92">
        <f t="shared" si="8"/>
        <v>531.40349999999989</v>
      </c>
      <c r="K220" s="67">
        <f t="shared" si="9"/>
        <v>0.15979193507089626</v>
      </c>
      <c r="L220" s="60" cm="1">
        <f t="array" ref="L220">INDEX('Subway Rank'!$L$2:$L$425,_xlfn.XMATCH($A220,'Subway Rank'!$C$2:$C$425),0)</f>
        <v>239</v>
      </c>
      <c r="M220" s="7"/>
      <c r="N220" s="7"/>
    </row>
    <row r="221" spans="1:21" x14ac:dyDescent="0.2">
      <c r="A221" s="59" t="s">
        <v>274</v>
      </c>
      <c r="B221" s="35" t="str">
        <f>'Avg Weekday'!B221</f>
        <v/>
      </c>
      <c r="C221" s="10" t="s">
        <v>6</v>
      </c>
      <c r="D221" s="11">
        <v>6500</v>
      </c>
      <c r="E221" s="34">
        <v>7294.7691999999997</v>
      </c>
      <c r="F221" s="34">
        <v>2674.2201999999997</v>
      </c>
      <c r="G221" s="34">
        <v>4542.2353000000003</v>
      </c>
      <c r="H221" s="103">
        <v>5970.0562</v>
      </c>
      <c r="I221" s="105" cm="1">
        <f t="array" ref="I221">INDEX('Subway Rank'!$J$2:$J$425,_xlfn.XMATCH($A221,'Subway Rank'!$C$2:$C$425),0)</f>
        <v>6338</v>
      </c>
      <c r="J221" s="92">
        <f t="shared" si="8"/>
        <v>367.94380000000001</v>
      </c>
      <c r="K221" s="67">
        <f t="shared" si="9"/>
        <v>6.1631547120109188E-2</v>
      </c>
      <c r="L221" s="60" cm="1">
        <f t="array" ref="L221">INDEX('Subway Rank'!$L$2:$L$425,_xlfn.XMATCH($A221,'Subway Rank'!$C$2:$C$425),0)</f>
        <v>195</v>
      </c>
      <c r="M221" s="7"/>
      <c r="N221" s="7"/>
    </row>
    <row r="222" spans="1:21" x14ac:dyDescent="0.2">
      <c r="A222" s="59" t="s">
        <v>275</v>
      </c>
      <c r="B222" s="35" t="str">
        <f>'Avg Weekday'!B222</f>
        <v/>
      </c>
      <c r="C222" s="10" t="s">
        <v>6</v>
      </c>
      <c r="D222" s="11">
        <v>20086</v>
      </c>
      <c r="E222" s="34">
        <v>19198.4231</v>
      </c>
      <c r="F222" s="34">
        <v>7819.2914999999994</v>
      </c>
      <c r="G222" s="34">
        <v>8667.9412000000011</v>
      </c>
      <c r="H222" s="103">
        <v>10121.1651</v>
      </c>
      <c r="I222" s="105" cm="1">
        <f t="array" ref="I222">INDEX('Subway Rank'!$J$2:$J$425,_xlfn.XMATCH($A222,'Subway Rank'!$C$2:$C$425),0)</f>
        <v>11023</v>
      </c>
      <c r="J222" s="92">
        <f t="shared" si="8"/>
        <v>901.83489999999983</v>
      </c>
      <c r="K222" s="67">
        <f t="shared" si="9"/>
        <v>8.9103862163062611E-2</v>
      </c>
      <c r="L222" s="60" cm="1">
        <f t="array" ref="L222">INDEX('Subway Rank'!$L$2:$L$425,_xlfn.XMATCH($A222,'Subway Rank'!$C$2:$C$425),0)</f>
        <v>111</v>
      </c>
      <c r="M222" s="7"/>
      <c r="N222" s="7"/>
    </row>
    <row r="223" spans="1:21" s="4" customFormat="1" x14ac:dyDescent="0.2">
      <c r="A223" s="59" t="s">
        <v>276</v>
      </c>
      <c r="B223" s="35"/>
      <c r="C223" s="10" t="s">
        <v>6</v>
      </c>
      <c r="D223" s="11">
        <v>2087</v>
      </c>
      <c r="E223" s="34">
        <v>2389.7115999999996</v>
      </c>
      <c r="F223" s="34">
        <v>1411.2384</v>
      </c>
      <c r="G223" s="34">
        <v>1352.0783999999999</v>
      </c>
      <c r="H223" s="103">
        <v>1316.4393</v>
      </c>
      <c r="I223" s="105" cm="1">
        <f t="array" ref="I223">INDEX('Subway Rank'!$J$2:$J$425,_xlfn.XMATCH($A223,'Subway Rank'!$C$2:$C$425),0)</f>
        <v>1485</v>
      </c>
      <c r="J223" s="92">
        <f t="shared" si="8"/>
        <v>168.5607</v>
      </c>
      <c r="K223" s="67">
        <f t="shared" si="9"/>
        <v>0.12804289571118091</v>
      </c>
      <c r="L223" s="60" cm="1">
        <f t="array" ref="L223">INDEX('Subway Rank'!$L$2:$L$425,_xlfn.XMATCH($A223,'Subway Rank'!$C$2:$C$425),0)</f>
        <v>387</v>
      </c>
      <c r="M223" s="7"/>
      <c r="N223" s="7"/>
      <c r="P223" s="1"/>
      <c r="Q223" s="1"/>
      <c r="U223" s="1"/>
    </row>
    <row r="224" spans="1:21" s="4" customFormat="1" x14ac:dyDescent="0.2">
      <c r="A224" s="59" t="s">
        <v>277</v>
      </c>
      <c r="B224" s="35" t="str">
        <f>'Avg Weekday'!B224</f>
        <v/>
      </c>
      <c r="C224" s="10" t="s">
        <v>6</v>
      </c>
      <c r="D224" s="11">
        <v>3406</v>
      </c>
      <c r="E224" s="34">
        <v>3204.3654000000001</v>
      </c>
      <c r="F224" s="34">
        <v>1539.3895</v>
      </c>
      <c r="G224" s="34">
        <v>1566.7451000000001</v>
      </c>
      <c r="H224" s="103">
        <v>1589.7843</v>
      </c>
      <c r="I224" s="105" cm="1">
        <f t="array" ref="I224">INDEX('Subway Rank'!$J$2:$J$425,_xlfn.XMATCH($A224,'Subway Rank'!$C$2:$C$425),0)</f>
        <v>1711</v>
      </c>
      <c r="J224" s="92">
        <f t="shared" si="8"/>
        <v>121.21569999999997</v>
      </c>
      <c r="K224" s="67">
        <f t="shared" si="9"/>
        <v>7.62466329551751E-2</v>
      </c>
      <c r="L224" s="60" cm="1">
        <f t="array" ref="L224">INDEX('Subway Rank'!$L$2:$L$425,_xlfn.XMATCH($A224,'Subway Rank'!$C$2:$C$425),0)</f>
        <v>381</v>
      </c>
      <c r="M224" s="7"/>
      <c r="N224" s="7"/>
      <c r="P224" s="1"/>
      <c r="Q224" s="1"/>
      <c r="U224" s="1"/>
    </row>
    <row r="225" spans="1:21" s="4" customFormat="1" x14ac:dyDescent="0.2">
      <c r="A225" s="59" t="s">
        <v>278</v>
      </c>
      <c r="B225" s="35" t="str">
        <f>'Avg Weekday'!B225</f>
        <v/>
      </c>
      <c r="C225" s="10" t="s">
        <v>6</v>
      </c>
      <c r="D225" s="11">
        <v>2511</v>
      </c>
      <c r="E225" s="34">
        <v>2299.8460999999998</v>
      </c>
      <c r="F225" s="34">
        <v>1448.7518</v>
      </c>
      <c r="G225" s="34">
        <v>1539.5293999999999</v>
      </c>
      <c r="H225" s="103">
        <v>1664.2798</v>
      </c>
      <c r="I225" s="105" cm="1">
        <f t="array" ref="I225">INDEX('Subway Rank'!$J$2:$J$425,_xlfn.XMATCH($A225,'Subway Rank'!$C$2:$C$425),0)</f>
        <v>1623</v>
      </c>
      <c r="J225" s="92">
        <f t="shared" si="8"/>
        <v>-41.279800000000023</v>
      </c>
      <c r="K225" s="67">
        <f t="shared" si="9"/>
        <v>-2.4803401447280694E-2</v>
      </c>
      <c r="L225" s="60" cm="1">
        <f t="array" ref="L225">INDEX('Subway Rank'!$L$2:$L$425,_xlfn.XMATCH($A225,'Subway Rank'!$C$2:$C$425),0)</f>
        <v>382</v>
      </c>
      <c r="M225" s="7"/>
      <c r="N225" s="7"/>
      <c r="P225" s="1"/>
      <c r="Q225" s="1"/>
      <c r="U225" s="1"/>
    </row>
    <row r="226" spans="1:21" x14ac:dyDescent="0.2">
      <c r="A226" s="59" t="s">
        <v>279</v>
      </c>
      <c r="B226" s="35" t="str">
        <f>'Avg Weekday'!B226</f>
        <v/>
      </c>
      <c r="C226" s="10" t="s">
        <v>6</v>
      </c>
      <c r="D226" s="11">
        <v>3382</v>
      </c>
      <c r="E226" s="34">
        <v>3727.8654000000001</v>
      </c>
      <c r="F226" s="34">
        <v>999.1422</v>
      </c>
      <c r="G226" s="34">
        <v>1830.7843</v>
      </c>
      <c r="H226" s="103">
        <v>2705.0828999999999</v>
      </c>
      <c r="I226" s="105" cm="1">
        <f t="array" ref="I226">INDEX('Subway Rank'!$J$2:$J$425,_xlfn.XMATCH($A226,'Subway Rank'!$C$2:$C$425),0)</f>
        <v>2780</v>
      </c>
      <c r="J226" s="92">
        <f t="shared" si="8"/>
        <v>74.917100000000119</v>
      </c>
      <c r="K226" s="67">
        <f t="shared" si="9"/>
        <v>2.7694936816908686E-2</v>
      </c>
      <c r="L226" s="60" cm="1">
        <f t="array" ref="L226">INDEX('Subway Rank'!$L$2:$L$425,_xlfn.XMATCH($A226,'Subway Rank'!$C$2:$C$425),0)</f>
        <v>367</v>
      </c>
      <c r="M226" s="7"/>
      <c r="N226" s="7"/>
    </row>
    <row r="227" spans="1:21" x14ac:dyDescent="0.2">
      <c r="A227" s="59" t="s">
        <v>280</v>
      </c>
      <c r="B227" s="35"/>
      <c r="C227" s="10" t="s">
        <v>6</v>
      </c>
      <c r="D227" s="11">
        <v>5153</v>
      </c>
      <c r="E227" s="34">
        <v>3605.0577000000003</v>
      </c>
      <c r="F227" s="34">
        <v>2031.1428999999998</v>
      </c>
      <c r="G227" s="34">
        <v>3202.549</v>
      </c>
      <c r="H227" s="103">
        <v>3651.5927000000001</v>
      </c>
      <c r="I227" s="105" cm="1">
        <f t="array" ref="I227">INDEX('Subway Rank'!$J$2:$J$425,_xlfn.XMATCH($A227,'Subway Rank'!$C$2:$C$425),0)</f>
        <v>3416</v>
      </c>
      <c r="J227" s="92">
        <f t="shared" si="8"/>
        <v>-235.59270000000015</v>
      </c>
      <c r="K227" s="67">
        <f t="shared" si="9"/>
        <v>-6.4517792469023214E-2</v>
      </c>
      <c r="L227" s="60" cm="1">
        <f t="array" ref="L227">INDEX('Subway Rank'!$L$2:$L$425,_xlfn.XMATCH($A227,'Subway Rank'!$C$2:$C$425),0)</f>
        <v>307</v>
      </c>
      <c r="M227" s="7"/>
      <c r="N227" s="7"/>
    </row>
    <row r="228" spans="1:21" x14ac:dyDescent="0.2">
      <c r="A228" s="59" t="s">
        <v>281</v>
      </c>
      <c r="B228" s="35" t="str">
        <f>'Avg Weekday'!B228</f>
        <v/>
      </c>
      <c r="C228" s="10" t="s">
        <v>6</v>
      </c>
      <c r="D228" s="11">
        <v>5329</v>
      </c>
      <c r="E228" s="34">
        <v>4146.9231</v>
      </c>
      <c r="F228" s="34">
        <v>2634.5856000000003</v>
      </c>
      <c r="G228" s="34">
        <v>3433.5293999999999</v>
      </c>
      <c r="H228" s="103">
        <v>4046.1976</v>
      </c>
      <c r="I228" s="105" cm="1">
        <f t="array" ref="I228">INDEX('Subway Rank'!$J$2:$J$425,_xlfn.XMATCH($A228,'Subway Rank'!$C$2:$C$425),0)</f>
        <v>4816</v>
      </c>
      <c r="J228" s="92">
        <f t="shared" si="8"/>
        <v>769.80240000000003</v>
      </c>
      <c r="K228" s="67">
        <f>J228/H228</f>
        <v>0.19025328866785943</v>
      </c>
      <c r="L228" s="60" cm="1">
        <f t="array" ref="L228">INDEX('Subway Rank'!$L$2:$L$425,_xlfn.XMATCH($A228,'Subway Rank'!$C$2:$C$425),0)</f>
        <v>187</v>
      </c>
      <c r="M228" s="7"/>
      <c r="N228" s="7"/>
    </row>
    <row r="229" spans="1:21" x14ac:dyDescent="0.2">
      <c r="A229" s="61" t="s">
        <v>282</v>
      </c>
      <c r="B229" s="64" t="str">
        <f>'Avg Weekday'!B229</f>
        <v/>
      </c>
      <c r="C229" s="12" t="s">
        <v>6</v>
      </c>
      <c r="D229" s="13">
        <v>8199</v>
      </c>
      <c r="E229" s="13">
        <v>13023.865400000001</v>
      </c>
      <c r="F229" s="13">
        <v>3875.8348000000001</v>
      </c>
      <c r="G229" s="13">
        <v>6314.9608000000007</v>
      </c>
      <c r="H229" s="104">
        <v>12169.2228</v>
      </c>
      <c r="I229" s="108" cm="1">
        <f t="array" ref="I229">INDEX('Subway Rank'!$J$2:$J$425,_xlfn.XMATCH($A229,'Subway Rank'!$C$2:$C$425),0)</f>
        <v>16452</v>
      </c>
      <c r="J229" s="90">
        <f>I229-H229</f>
        <v>4282.7772000000004</v>
      </c>
      <c r="K229" s="68">
        <f>J229/H229</f>
        <v>0.35193514576789575</v>
      </c>
      <c r="L229" s="62" cm="1">
        <f t="array" ref="L229">INDEX('Subway Rank'!$L$2:$L$425,_xlfn.XMATCH($A229,'Subway Rank'!$C$2:$C$425),0)</f>
        <v>102</v>
      </c>
      <c r="M229" s="7"/>
      <c r="N229" s="7"/>
    </row>
    <row r="230" spans="1:21" s="3" customFormat="1" ht="12.75" x14ac:dyDescent="0.2">
      <c r="A230" s="71" t="s">
        <v>26</v>
      </c>
      <c r="B230" s="72"/>
      <c r="C230" s="73"/>
      <c r="D230" s="74"/>
      <c r="E230" s="74"/>
      <c r="F230" s="74"/>
      <c r="G230" s="74"/>
      <c r="H230" s="74"/>
      <c r="I230" s="74"/>
      <c r="J230" s="87"/>
      <c r="K230" s="74"/>
      <c r="L230" s="75"/>
      <c r="P230" s="1"/>
    </row>
    <row r="231" spans="1:21" x14ac:dyDescent="0.2">
      <c r="A231" s="57" t="s">
        <v>283</v>
      </c>
      <c r="B231" s="35" t="str">
        <f>'Avg Weekday'!B231</f>
        <v/>
      </c>
      <c r="C231" s="8" t="s">
        <v>3</v>
      </c>
      <c r="D231" s="9">
        <v>25688</v>
      </c>
      <c r="E231" s="40">
        <v>12273.230800000001</v>
      </c>
      <c r="F231" s="40">
        <v>7125.9207999999999</v>
      </c>
      <c r="G231" s="40">
        <v>19349.196100000001</v>
      </c>
      <c r="H231" s="103">
        <v>24805.889499999997</v>
      </c>
      <c r="I231" s="105" cm="1">
        <f t="array" ref="I231">INDEX('Subway Rank'!$J$2:$J$425,_xlfn.XMATCH($A231,'Subway Rank'!$C$2:$C$425),0)</f>
        <v>24593</v>
      </c>
      <c r="J231" s="93">
        <f>I231-H231</f>
        <v>-212.8894999999975</v>
      </c>
      <c r="K231" s="67">
        <f>J231/H231</f>
        <v>-8.5822159290033732E-3</v>
      </c>
      <c r="L231" s="60" cm="1">
        <f t="array" ref="L231">INDEX('Subway Rank'!$L$2:$L$425,_xlfn.XMATCH($A231,'Subway Rank'!$C$2:$C$425),0)</f>
        <v>45</v>
      </c>
      <c r="M231" s="7"/>
      <c r="N231" s="7"/>
    </row>
    <row r="232" spans="1:21" x14ac:dyDescent="0.2">
      <c r="A232" s="59" t="s">
        <v>284</v>
      </c>
      <c r="B232" s="35" t="str">
        <f>'Avg Weekday'!B232</f>
        <v/>
      </c>
      <c r="C232" s="10" t="s">
        <v>3</v>
      </c>
      <c r="D232" s="11">
        <v>16156</v>
      </c>
      <c r="E232" s="34">
        <v>12861.980800000001</v>
      </c>
      <c r="F232" s="34">
        <v>5857.8472999999994</v>
      </c>
      <c r="G232" s="34">
        <v>7903.3724999999995</v>
      </c>
      <c r="H232" s="103">
        <v>10455.4076</v>
      </c>
      <c r="I232" s="105" cm="1">
        <f t="array" ref="I232">INDEX('Subway Rank'!$J$2:$J$425,_xlfn.XMATCH($A232,'Subway Rank'!$C$2:$C$425),0)</f>
        <v>12172</v>
      </c>
      <c r="J232" s="92">
        <f>I232-H232</f>
        <v>1716.5923999999995</v>
      </c>
      <c r="K232" s="67">
        <f>J232/H232</f>
        <v>0.16418225531446518</v>
      </c>
      <c r="L232" s="60" cm="1">
        <f t="array" ref="L232">INDEX('Subway Rank'!$L$2:$L$425,_xlfn.XMATCH($A232,'Subway Rank'!$C$2:$C$425),0)</f>
        <v>114</v>
      </c>
      <c r="M232" s="7"/>
      <c r="N232" s="7"/>
    </row>
    <row r="233" spans="1:21" x14ac:dyDescent="0.2">
      <c r="A233" s="59" t="s">
        <v>285</v>
      </c>
      <c r="B233" s="35"/>
      <c r="C233" s="10" t="s">
        <v>3</v>
      </c>
      <c r="D233" s="11">
        <v>12523</v>
      </c>
      <c r="E233" s="34">
        <v>12369.769200000001</v>
      </c>
      <c r="F233" s="34">
        <v>5984.8464999999997</v>
      </c>
      <c r="G233" s="34">
        <v>6589.6471000000001</v>
      </c>
      <c r="H233" s="103">
        <v>7704.9380999999994</v>
      </c>
      <c r="I233" s="105" cm="1">
        <f t="array" ref="I233">INDEX('Subway Rank'!$J$2:$J$425,_xlfn.XMATCH($A233,'Subway Rank'!$C$2:$C$425),0)</f>
        <v>8060</v>
      </c>
      <c r="J233" s="92">
        <f t="shared" ref="J233:J296" si="10">I233-H233</f>
        <v>355.06190000000061</v>
      </c>
      <c r="K233" s="67">
        <f t="shared" ref="K233:K296" si="11">J233/H233</f>
        <v>4.6082381894800767E-2</v>
      </c>
      <c r="L233" s="60" cm="1">
        <f t="array" ref="L233">INDEX('Subway Rank'!$L$2:$L$425,_xlfn.XMATCH($A233,'Subway Rank'!$C$2:$C$425),0)</f>
        <v>122</v>
      </c>
      <c r="M233" s="6"/>
      <c r="N233" s="7"/>
    </row>
    <row r="234" spans="1:21" x14ac:dyDescent="0.2">
      <c r="A234" s="59" t="s">
        <v>286</v>
      </c>
      <c r="B234" s="35" t="str">
        <f>'Avg Weekday'!B234</f>
        <v/>
      </c>
      <c r="C234" s="10" t="s">
        <v>3</v>
      </c>
      <c r="D234" s="11">
        <v>4438</v>
      </c>
      <c r="E234" s="34">
        <v>5459.7307999999994</v>
      </c>
      <c r="F234" s="34">
        <v>2133.7465999999999</v>
      </c>
      <c r="G234" s="34">
        <v>2980.7451000000001</v>
      </c>
      <c r="H234" s="103">
        <v>3581.0626000000002</v>
      </c>
      <c r="I234" s="105" cm="1">
        <f t="array" ref="I234">INDEX('Subway Rank'!$J$2:$J$425,_xlfn.XMATCH($A234,'Subway Rank'!$C$2:$C$425),0)</f>
        <v>4011</v>
      </c>
      <c r="J234" s="92">
        <f t="shared" si="10"/>
        <v>429.9373999999998</v>
      </c>
      <c r="K234" s="67">
        <f t="shared" si="11"/>
        <v>0.12005861053643681</v>
      </c>
      <c r="L234" s="60" cm="1">
        <f t="array" ref="L234">INDEX('Subway Rank'!$L$2:$L$425,_xlfn.XMATCH($A234,'Subway Rank'!$C$2:$C$425),0)</f>
        <v>291</v>
      </c>
      <c r="M234" s="7"/>
      <c r="N234" s="7"/>
    </row>
    <row r="235" spans="1:21" x14ac:dyDescent="0.2">
      <c r="A235" s="59" t="s">
        <v>287</v>
      </c>
      <c r="B235" s="35" t="str">
        <f>'Avg Weekday'!B235</f>
        <v/>
      </c>
      <c r="C235" s="10" t="s">
        <v>3</v>
      </c>
      <c r="D235" s="11">
        <v>11584</v>
      </c>
      <c r="E235" s="34">
        <v>11426.807700000001</v>
      </c>
      <c r="F235" s="34">
        <v>5105.9393999999993</v>
      </c>
      <c r="G235" s="34">
        <v>5901.1373000000003</v>
      </c>
      <c r="H235" s="103">
        <v>6979.7723000000005</v>
      </c>
      <c r="I235" s="105" cm="1">
        <f t="array" ref="I235">INDEX('Subway Rank'!$J$2:$J$425,_xlfn.XMATCH($A235,'Subway Rank'!$C$2:$C$425),0)</f>
        <v>7214</v>
      </c>
      <c r="J235" s="92">
        <f t="shared" si="10"/>
        <v>234.22769999999946</v>
      </c>
      <c r="K235" s="67">
        <f t="shared" si="11"/>
        <v>3.3558071801282036E-2</v>
      </c>
      <c r="L235" s="60" cm="1">
        <f t="array" ref="L235">INDEX('Subway Rank'!$L$2:$L$425,_xlfn.XMATCH($A235,'Subway Rank'!$C$2:$C$425),0)</f>
        <v>158</v>
      </c>
      <c r="M235" s="7"/>
      <c r="N235" s="7"/>
    </row>
    <row r="236" spans="1:21" s="4" customFormat="1" x14ac:dyDescent="0.2">
      <c r="A236" s="59" t="s">
        <v>288</v>
      </c>
      <c r="B236" s="35" t="str">
        <f>'Avg Weekday'!B236</f>
        <v/>
      </c>
      <c r="C236" s="10" t="s">
        <v>3</v>
      </c>
      <c r="D236" s="11">
        <v>13266</v>
      </c>
      <c r="E236" s="34">
        <v>11877.211500000001</v>
      </c>
      <c r="F236" s="34">
        <v>5265.4740000000002</v>
      </c>
      <c r="G236" s="34">
        <v>6539.4902000000002</v>
      </c>
      <c r="H236" s="103">
        <v>7592.1422000000002</v>
      </c>
      <c r="I236" s="105" cm="1">
        <f t="array" ref="I236">INDEX('Subway Rank'!$J$2:$J$425,_xlfn.XMATCH($A236,'Subway Rank'!$C$2:$C$425),0)</f>
        <v>8260</v>
      </c>
      <c r="J236" s="92">
        <f t="shared" si="10"/>
        <v>667.85779999999977</v>
      </c>
      <c r="K236" s="67">
        <f t="shared" si="11"/>
        <v>8.796697722547922E-2</v>
      </c>
      <c r="L236" s="60" cm="1">
        <f t="array" ref="L236">INDEX('Subway Rank'!$L$2:$L$425,_xlfn.XMATCH($A236,'Subway Rank'!$C$2:$C$425),0)</f>
        <v>170</v>
      </c>
      <c r="M236" s="7"/>
      <c r="N236" s="7"/>
      <c r="P236" s="1"/>
      <c r="Q236" s="1"/>
      <c r="U236" s="1"/>
    </row>
    <row r="237" spans="1:21" x14ac:dyDescent="0.2">
      <c r="A237" s="59" t="s">
        <v>289</v>
      </c>
      <c r="B237" s="35" t="str">
        <f>'Avg Weekday'!B237</f>
        <v/>
      </c>
      <c r="C237" s="10" t="s">
        <v>3</v>
      </c>
      <c r="D237" s="11">
        <v>17222</v>
      </c>
      <c r="E237" s="34">
        <v>16679.384599999998</v>
      </c>
      <c r="F237" s="34">
        <v>7741.5445</v>
      </c>
      <c r="G237" s="34">
        <v>8512.3921000000009</v>
      </c>
      <c r="H237" s="103">
        <v>10051.005300000001</v>
      </c>
      <c r="I237" s="105" cm="1">
        <f t="array" ref="I237">INDEX('Subway Rank'!$J$2:$J$425,_xlfn.XMATCH($A237,'Subway Rank'!$C$2:$C$425),0)</f>
        <v>9877</v>
      </c>
      <c r="J237" s="92">
        <f t="shared" si="10"/>
        <v>-174.00530000000072</v>
      </c>
      <c r="K237" s="67">
        <f t="shared" si="11"/>
        <v>-1.7312228459376168E-2</v>
      </c>
      <c r="L237" s="60" cm="1">
        <f t="array" ref="L237">INDEX('Subway Rank'!$L$2:$L$425,_xlfn.XMATCH($A237,'Subway Rank'!$C$2:$C$425),0)</f>
        <v>115</v>
      </c>
      <c r="M237" s="7"/>
      <c r="N237" s="7"/>
    </row>
    <row r="238" spans="1:21" x14ac:dyDescent="0.2">
      <c r="A238" s="59" t="s">
        <v>290</v>
      </c>
      <c r="B238" s="35" t="str">
        <f>'Avg Weekday'!B238</f>
        <v/>
      </c>
      <c r="C238" s="10" t="s">
        <v>3</v>
      </c>
      <c r="D238" s="11">
        <v>5946</v>
      </c>
      <c r="E238" s="34">
        <v>8192.9230000000007</v>
      </c>
      <c r="F238" s="34">
        <v>3183.9652999999998</v>
      </c>
      <c r="G238" s="34">
        <v>4009.2156999999997</v>
      </c>
      <c r="H238" s="103">
        <v>4863.6383999999998</v>
      </c>
      <c r="I238" s="105" cm="1">
        <f t="array" ref="I238">INDEX('Subway Rank'!$J$2:$J$425,_xlfn.XMATCH($A238,'Subway Rank'!$C$2:$C$425),0)</f>
        <v>5582</v>
      </c>
      <c r="J238" s="92">
        <f t="shared" si="10"/>
        <v>718.36160000000018</v>
      </c>
      <c r="K238" s="67">
        <f t="shared" si="11"/>
        <v>0.14770045404691273</v>
      </c>
      <c r="L238" s="60" cm="1">
        <f t="array" ref="L238">INDEX('Subway Rank'!$L$2:$L$425,_xlfn.XMATCH($A238,'Subway Rank'!$C$2:$C$425),0)</f>
        <v>218</v>
      </c>
      <c r="M238" s="7"/>
      <c r="N238" s="7"/>
    </row>
    <row r="239" spans="1:21" x14ac:dyDescent="0.2">
      <c r="A239" s="59" t="s">
        <v>291</v>
      </c>
      <c r="B239" s="35" t="str">
        <f>'Avg Weekday'!B239</f>
        <v/>
      </c>
      <c r="C239" s="10" t="s">
        <v>3</v>
      </c>
      <c r="D239" s="11">
        <v>12956</v>
      </c>
      <c r="E239" s="34">
        <v>11332.4807</v>
      </c>
      <c r="F239" s="34">
        <v>4006.0870999999997</v>
      </c>
      <c r="G239" s="34">
        <v>6397.7451000000001</v>
      </c>
      <c r="H239" s="103">
        <v>9461.9114000000009</v>
      </c>
      <c r="I239" s="105" cm="1">
        <f t="array" ref="I239">INDEX('Subway Rank'!$J$2:$J$425,_xlfn.XMATCH($A239,'Subway Rank'!$C$2:$C$425),0)</f>
        <v>11511</v>
      </c>
      <c r="J239" s="92">
        <f t="shared" si="10"/>
        <v>2049.0885999999991</v>
      </c>
      <c r="K239" s="67">
        <f t="shared" si="11"/>
        <v>0.21656180378099915</v>
      </c>
      <c r="L239" s="60" cm="1">
        <f t="array" ref="L239">INDEX('Subway Rank'!$L$2:$L$425,_xlfn.XMATCH($A239,'Subway Rank'!$C$2:$C$425),0)</f>
        <v>88</v>
      </c>
      <c r="M239" s="7"/>
      <c r="N239" s="7"/>
    </row>
    <row r="240" spans="1:21" x14ac:dyDescent="0.2">
      <c r="A240" s="59" t="s">
        <v>292</v>
      </c>
      <c r="B240" s="35" t="str">
        <f>'Avg Weekday'!B240</f>
        <v/>
      </c>
      <c r="C240" s="10" t="s">
        <v>3</v>
      </c>
      <c r="D240" s="11">
        <v>9312</v>
      </c>
      <c r="E240" s="34">
        <v>7889.8461000000007</v>
      </c>
      <c r="F240" s="34">
        <v>3772.5447999999997</v>
      </c>
      <c r="G240" s="34">
        <v>4933.8432000000003</v>
      </c>
      <c r="H240" s="103">
        <v>6684.549</v>
      </c>
      <c r="I240" s="105" cm="1">
        <f t="array" ref="I240">INDEX('Subway Rank'!$J$2:$J$425,_xlfn.XMATCH($A240,'Subway Rank'!$C$2:$C$425),0)</f>
        <v>7681</v>
      </c>
      <c r="J240" s="92">
        <f t="shared" si="10"/>
        <v>996.45100000000002</v>
      </c>
      <c r="K240" s="67">
        <f t="shared" si="11"/>
        <v>0.14906779799205602</v>
      </c>
      <c r="L240" s="60" cm="1">
        <f t="array" ref="L240">INDEX('Subway Rank'!$L$2:$L$425,_xlfn.XMATCH($A240,'Subway Rank'!$C$2:$C$425),0)</f>
        <v>168</v>
      </c>
      <c r="M240" s="7"/>
      <c r="N240" s="7"/>
    </row>
    <row r="241" spans="1:21" x14ac:dyDescent="0.2">
      <c r="A241" s="59" t="s">
        <v>293</v>
      </c>
      <c r="B241" s="35" t="str">
        <f>'Avg Weekday'!B241</f>
        <v/>
      </c>
      <c r="C241" s="10" t="s">
        <v>3</v>
      </c>
      <c r="D241" s="11">
        <v>17929</v>
      </c>
      <c r="E241" s="34">
        <v>16509.615400000002</v>
      </c>
      <c r="F241" s="34">
        <v>7383.9385000000002</v>
      </c>
      <c r="G241" s="34">
        <v>8962.9804000000004</v>
      </c>
      <c r="H241" s="103">
        <v>10142.966400000001</v>
      </c>
      <c r="I241" s="105" cm="1">
        <f t="array" ref="I241">INDEX('Subway Rank'!$J$2:$J$425,_xlfn.XMATCH($A241,'Subway Rank'!$C$2:$C$425),0)</f>
        <v>10850</v>
      </c>
      <c r="J241" s="92">
        <f t="shared" si="10"/>
        <v>707.03359999999884</v>
      </c>
      <c r="K241" s="67">
        <f t="shared" si="11"/>
        <v>6.9706787158439046E-2</v>
      </c>
      <c r="L241" s="60" cm="1">
        <f t="array" ref="L241">INDEX('Subway Rank'!$L$2:$L$425,_xlfn.XMATCH($A241,'Subway Rank'!$C$2:$C$425),0)</f>
        <v>135</v>
      </c>
      <c r="M241" s="7"/>
      <c r="N241" s="7"/>
    </row>
    <row r="242" spans="1:21" x14ac:dyDescent="0.2">
      <c r="A242" s="59" t="s">
        <v>294</v>
      </c>
      <c r="B242" s="35" t="str">
        <f>'Avg Weekday'!B242</f>
        <v/>
      </c>
      <c r="C242" s="10" t="s">
        <v>3</v>
      </c>
      <c r="D242" s="11">
        <v>29461</v>
      </c>
      <c r="E242" s="34">
        <v>29884.0769</v>
      </c>
      <c r="F242" s="34">
        <v>11900.5072</v>
      </c>
      <c r="G242" s="34">
        <v>13446.215700000001</v>
      </c>
      <c r="H242" s="103">
        <v>14871.9884</v>
      </c>
      <c r="I242" s="105" cm="1">
        <f t="array" ref="I242">INDEX('Subway Rank'!$J$2:$J$425,_xlfn.XMATCH($A242,'Subway Rank'!$C$2:$C$425),0)</f>
        <v>17386</v>
      </c>
      <c r="J242" s="92">
        <f t="shared" si="10"/>
        <v>2514.0115999999998</v>
      </c>
      <c r="K242" s="67">
        <f t="shared" si="11"/>
        <v>0.16904340780685384</v>
      </c>
      <c r="L242" s="60" cm="1">
        <f t="array" ref="L242">INDEX('Subway Rank'!$L$2:$L$425,_xlfn.XMATCH($A242,'Subway Rank'!$C$2:$C$425),0)</f>
        <v>55</v>
      </c>
      <c r="M242" s="7"/>
      <c r="N242" s="7"/>
    </row>
    <row r="243" spans="1:21" x14ac:dyDescent="0.2">
      <c r="A243" s="59" t="s">
        <v>295</v>
      </c>
      <c r="B243" s="35" t="str">
        <f>'Avg Weekday'!B243</f>
        <v/>
      </c>
      <c r="C243" s="10" t="s">
        <v>3</v>
      </c>
      <c r="D243" s="11">
        <v>36704</v>
      </c>
      <c r="E243" s="34">
        <v>37178.576999999997</v>
      </c>
      <c r="F243" s="34">
        <v>15047.043699999998</v>
      </c>
      <c r="G243" s="34">
        <v>17749.823500000002</v>
      </c>
      <c r="H243" s="103">
        <v>20035.8933</v>
      </c>
      <c r="I243" s="105" cm="1">
        <f t="array" ref="I243">INDEX('Subway Rank'!$J$2:$J$425,_xlfn.XMATCH($A243,'Subway Rank'!$C$2:$C$425),0)</f>
        <v>21409</v>
      </c>
      <c r="J243" s="92">
        <f t="shared" si="10"/>
        <v>1373.1067000000003</v>
      </c>
      <c r="K243" s="67">
        <f t="shared" si="11"/>
        <v>6.853234240372004E-2</v>
      </c>
      <c r="L243" s="60" cm="1">
        <f t="array" ref="L243">INDEX('Subway Rank'!$L$2:$L$425,_xlfn.XMATCH($A243,'Subway Rank'!$C$2:$C$425),0)</f>
        <v>46</v>
      </c>
      <c r="M243" s="7"/>
      <c r="N243" s="7"/>
    </row>
    <row r="244" spans="1:21" x14ac:dyDescent="0.2">
      <c r="A244" s="59" t="s">
        <v>296</v>
      </c>
      <c r="B244" s="35" t="str">
        <f>'Avg Weekday'!B244</f>
        <v/>
      </c>
      <c r="C244" s="10" t="s">
        <v>3</v>
      </c>
      <c r="D244" s="11">
        <v>15693</v>
      </c>
      <c r="E244" s="34">
        <v>13775.3269</v>
      </c>
      <c r="F244" s="34">
        <v>6730.3838999999998</v>
      </c>
      <c r="G244" s="34">
        <v>7663.6077999999998</v>
      </c>
      <c r="H244" s="103">
        <v>8115.402</v>
      </c>
      <c r="I244" s="105" cm="1">
        <f t="array" ref="I244">INDEX('Subway Rank'!$J$2:$J$425,_xlfn.XMATCH($A244,'Subway Rank'!$C$2:$C$425),0)</f>
        <v>7858</v>
      </c>
      <c r="J244" s="92">
        <f t="shared" si="10"/>
        <v>-257.40200000000004</v>
      </c>
      <c r="K244" s="67">
        <f t="shared" si="11"/>
        <v>-3.1717714045465653E-2</v>
      </c>
      <c r="L244" s="60" cm="1">
        <f t="array" ref="L244">INDEX('Subway Rank'!$L$2:$L$425,_xlfn.XMATCH($A244,'Subway Rank'!$C$2:$C$425),0)</f>
        <v>149</v>
      </c>
      <c r="M244" s="7"/>
      <c r="N244" s="7"/>
    </row>
    <row r="245" spans="1:21" x14ac:dyDescent="0.2">
      <c r="A245" s="59" t="s">
        <v>297</v>
      </c>
      <c r="B245" s="35" t="str">
        <f>'Avg Weekday'!B245</f>
        <v/>
      </c>
      <c r="C245" s="10" t="s">
        <v>3</v>
      </c>
      <c r="D245" s="11">
        <v>4123</v>
      </c>
      <c r="E245" s="34">
        <v>5624</v>
      </c>
      <c r="F245" s="34">
        <v>2033.5610999999999</v>
      </c>
      <c r="G245" s="34">
        <v>2492.098</v>
      </c>
      <c r="H245" s="103">
        <v>3143.7433000000001</v>
      </c>
      <c r="I245" s="105" cm="1">
        <f t="array" ref="I245">INDEX('Subway Rank'!$J$2:$J$425,_xlfn.XMATCH($A245,'Subway Rank'!$C$2:$C$425),0)</f>
        <v>3287</v>
      </c>
      <c r="J245" s="92">
        <f t="shared" si="10"/>
        <v>143.25669999999991</v>
      </c>
      <c r="K245" s="67">
        <f t="shared" si="11"/>
        <v>4.5568828727205531E-2</v>
      </c>
      <c r="L245" s="60" cm="1">
        <f t="array" ref="L245">INDEX('Subway Rank'!$L$2:$L$425,_xlfn.XMATCH($A245,'Subway Rank'!$C$2:$C$425),0)</f>
        <v>278</v>
      </c>
      <c r="M245" s="7"/>
      <c r="N245" s="7"/>
    </row>
    <row r="246" spans="1:21" x14ac:dyDescent="0.2">
      <c r="A246" s="59" t="s">
        <v>298</v>
      </c>
      <c r="B246" s="35" t="str">
        <f>'Avg Weekday'!B246</f>
        <v/>
      </c>
      <c r="C246" s="10" t="s">
        <v>3</v>
      </c>
      <c r="D246" s="11">
        <v>15939</v>
      </c>
      <c r="E246" s="34">
        <v>12818.5</v>
      </c>
      <c r="F246" s="34">
        <v>7610.5535</v>
      </c>
      <c r="G246" s="34">
        <v>8767.2548999999999</v>
      </c>
      <c r="H246" s="103">
        <v>9370.8683999999994</v>
      </c>
      <c r="I246" s="105" cm="1">
        <f t="array" ref="I246">INDEX('Subway Rank'!$J$2:$J$425,_xlfn.XMATCH($A246,'Subway Rank'!$C$2:$C$425),0)</f>
        <v>11003</v>
      </c>
      <c r="J246" s="92">
        <f t="shared" si="10"/>
        <v>1632.1316000000006</v>
      </c>
      <c r="K246" s="67">
        <f t="shared" si="11"/>
        <v>0.17417079509941691</v>
      </c>
      <c r="L246" s="60" cm="1">
        <f t="array" ref="L246">INDEX('Subway Rank'!$L$2:$L$425,_xlfn.XMATCH($A246,'Subway Rank'!$C$2:$C$425),0)</f>
        <v>126</v>
      </c>
      <c r="M246" s="7"/>
      <c r="N246" s="7"/>
    </row>
    <row r="247" spans="1:21" s="4" customFormat="1" x14ac:dyDescent="0.2">
      <c r="A247" s="59" t="s">
        <v>299</v>
      </c>
      <c r="B247" s="35" t="str">
        <f>'Avg Weekday'!B247</f>
        <v/>
      </c>
      <c r="C247" s="10" t="s">
        <v>3</v>
      </c>
      <c r="D247" s="11">
        <v>57748</v>
      </c>
      <c r="E247" s="34">
        <v>54522.057700000005</v>
      </c>
      <c r="F247" s="34">
        <v>16602.741699999999</v>
      </c>
      <c r="G247" s="34">
        <v>30419.2745</v>
      </c>
      <c r="H247" s="103">
        <v>42232.566000000006</v>
      </c>
      <c r="I247" s="105" cm="1">
        <f t="array" ref="I247">INDEX('Subway Rank'!$J$2:$J$425,_xlfn.XMATCH($A247,'Subway Rank'!$C$2:$C$425),0)</f>
        <v>48184</v>
      </c>
      <c r="J247" s="92">
        <f t="shared" si="10"/>
        <v>5951.4339999999938</v>
      </c>
      <c r="K247" s="67">
        <f t="shared" si="11"/>
        <v>0.14092049249387292</v>
      </c>
      <c r="L247" s="60" cm="1">
        <f t="array" ref="L247">INDEX('Subway Rank'!$L$2:$L$425,_xlfn.XMATCH($A247,'Subway Rank'!$C$2:$C$425),0)</f>
        <v>17</v>
      </c>
      <c r="M247" s="7"/>
      <c r="N247" s="7"/>
      <c r="P247" s="1"/>
      <c r="Q247" s="1"/>
      <c r="U247" s="1"/>
    </row>
    <row r="248" spans="1:21" x14ac:dyDescent="0.2">
      <c r="A248" s="59" t="s">
        <v>300</v>
      </c>
      <c r="B248" s="35" t="str">
        <f>'Avg Weekday'!B248</f>
        <v/>
      </c>
      <c r="C248" s="10" t="s">
        <v>3</v>
      </c>
      <c r="D248" s="11">
        <v>49334</v>
      </c>
      <c r="E248" s="34">
        <v>54441.538499999995</v>
      </c>
      <c r="F248" s="34">
        <v>20427.689399999999</v>
      </c>
      <c r="G248" s="34">
        <v>29551.646999999997</v>
      </c>
      <c r="H248" s="103">
        <v>39747.5121</v>
      </c>
      <c r="I248" s="105" cm="1">
        <f t="array" ref="I248">INDEX('Subway Rank'!$J$2:$J$425,_xlfn.XMATCH($A248,'Subway Rank'!$C$2:$C$425),0)</f>
        <v>45938</v>
      </c>
      <c r="J248" s="92">
        <f t="shared" si="10"/>
        <v>6190.4879000000001</v>
      </c>
      <c r="K248" s="67">
        <f t="shared" si="11"/>
        <v>0.15574529254624719</v>
      </c>
      <c r="L248" s="60" cm="1">
        <f t="array" ref="L248">INDEX('Subway Rank'!$L$2:$L$425,_xlfn.XMATCH($A248,'Subway Rank'!$C$2:$C$425),0)</f>
        <v>15</v>
      </c>
      <c r="M248" s="7"/>
      <c r="N248" s="7"/>
    </row>
    <row r="249" spans="1:21" x14ac:dyDescent="0.2">
      <c r="A249" s="59" t="s">
        <v>301</v>
      </c>
      <c r="B249" s="35" t="str">
        <f>'Avg Weekday'!B249</f>
        <v/>
      </c>
      <c r="C249" s="10" t="s">
        <v>3</v>
      </c>
      <c r="D249" s="11">
        <v>125348</v>
      </c>
      <c r="E249" s="34">
        <v>119876.1346</v>
      </c>
      <c r="F249" s="34">
        <v>40860.488400000002</v>
      </c>
      <c r="G249" s="34">
        <v>59729.5098</v>
      </c>
      <c r="H249" s="103">
        <v>74876.981899999999</v>
      </c>
      <c r="I249" s="105" cm="1">
        <f t="array" ref="I249">INDEX('Subway Rank'!$J$2:$J$425,_xlfn.XMATCH($A249,'Subway Rank'!$C$2:$C$425),0)</f>
        <v>92659</v>
      </c>
      <c r="J249" s="92">
        <f t="shared" si="10"/>
        <v>17782.018100000001</v>
      </c>
      <c r="K249" s="67">
        <f t="shared" si="11"/>
        <v>0.23748310427025907</v>
      </c>
      <c r="L249" s="60" cm="1">
        <f t="array" ref="L249">INDEX('Subway Rank'!$L$2:$L$425,_xlfn.XMATCH($A249,'Subway Rank'!$C$2:$C$425),0)</f>
        <v>4</v>
      </c>
      <c r="M249" s="7"/>
      <c r="N249" s="7"/>
    </row>
    <row r="250" spans="1:21" x14ac:dyDescent="0.2">
      <c r="A250" s="59" t="s">
        <v>302</v>
      </c>
      <c r="B250" s="35" t="str">
        <f>'Avg Weekday'!B250</f>
        <v/>
      </c>
      <c r="C250" s="10" t="s">
        <v>3</v>
      </c>
      <c r="D250" s="11">
        <v>12216</v>
      </c>
      <c r="E250" s="34">
        <v>10713.9038</v>
      </c>
      <c r="F250" s="34">
        <v>4527.9106000000002</v>
      </c>
      <c r="G250" s="34">
        <v>5993.5882000000001</v>
      </c>
      <c r="H250" s="103">
        <v>8582.6651000000002</v>
      </c>
      <c r="I250" s="105" cm="1">
        <f t="array" ref="I250">INDEX('Subway Rank'!$J$2:$J$425,_xlfn.XMATCH($A250,'Subway Rank'!$C$2:$C$425),0)</f>
        <v>8438</v>
      </c>
      <c r="J250" s="92">
        <f t="shared" si="10"/>
        <v>-144.66510000000017</v>
      </c>
      <c r="K250" s="67">
        <f t="shared" si="11"/>
        <v>-1.6855498649248259E-2</v>
      </c>
      <c r="L250" s="60" cm="1">
        <f t="array" ref="L250">INDEX('Subway Rank'!$L$2:$L$425,_xlfn.XMATCH($A250,'Subway Rank'!$C$2:$C$425),0)</f>
        <v>162</v>
      </c>
      <c r="M250" s="7"/>
      <c r="N250" s="7"/>
    </row>
    <row r="251" spans="1:21" x14ac:dyDescent="0.2">
      <c r="A251" s="59" t="s">
        <v>303</v>
      </c>
      <c r="B251" s="35">
        <f>'Avg Weekday'!B251</f>
        <v>24</v>
      </c>
      <c r="C251" s="10" t="s">
        <v>3</v>
      </c>
      <c r="D251" s="11">
        <v>1837</v>
      </c>
      <c r="E251" s="34">
        <v>2609.9807000000001</v>
      </c>
      <c r="F251" s="34">
        <v>1325.8627000000001</v>
      </c>
      <c r="G251" s="34">
        <v>1747.2549000000001</v>
      </c>
      <c r="H251" s="103">
        <v>1758.1300999999999</v>
      </c>
      <c r="I251" s="105" cm="1">
        <f t="array" ref="I251">INDEX('Subway Rank'!$J$2:$J$425,_xlfn.XMATCH($A251,'Subway Rank'!$C$2:$C$425),0)</f>
        <v>1745</v>
      </c>
      <c r="J251" s="92">
        <f t="shared" si="10"/>
        <v>-13.130099999999857</v>
      </c>
      <c r="K251" s="67">
        <f t="shared" si="11"/>
        <v>-7.4682186488928539E-3</v>
      </c>
      <c r="L251" s="60" cm="1">
        <f t="array" ref="L251">INDEX('Subway Rank'!$L$2:$L$425,_xlfn.XMATCH($A251,'Subway Rank'!$C$2:$C$425),0)</f>
        <v>369</v>
      </c>
      <c r="M251" s="7"/>
      <c r="N251" s="7"/>
    </row>
    <row r="252" spans="1:21" x14ac:dyDescent="0.2">
      <c r="A252" s="59" t="s">
        <v>304</v>
      </c>
      <c r="B252" s="35" t="str">
        <f>'Avg Weekday'!B252</f>
        <v/>
      </c>
      <c r="C252" s="10" t="s">
        <v>3</v>
      </c>
      <c r="D252" s="11">
        <v>28847</v>
      </c>
      <c r="E252" s="34">
        <v>29978.134600000001</v>
      </c>
      <c r="F252" s="34">
        <v>12853.079600000001</v>
      </c>
      <c r="G252" s="34">
        <v>14624.411700000001</v>
      </c>
      <c r="H252" s="103">
        <v>15932.2979</v>
      </c>
      <c r="I252" s="105" cm="1">
        <f t="array" ref="I252">INDEX('Subway Rank'!$J$2:$J$425,_xlfn.XMATCH($A252,'Subway Rank'!$C$2:$C$425),0)</f>
        <v>17789</v>
      </c>
      <c r="J252" s="92">
        <f t="shared" si="10"/>
        <v>1856.7021000000004</v>
      </c>
      <c r="K252" s="67">
        <f t="shared" si="11"/>
        <v>0.11653699370007389</v>
      </c>
      <c r="L252" s="60" cm="1">
        <f t="array" ref="L252">INDEX('Subway Rank'!$L$2:$L$425,_xlfn.XMATCH($A252,'Subway Rank'!$C$2:$C$425),0)</f>
        <v>59</v>
      </c>
      <c r="M252" s="7"/>
      <c r="N252" s="7"/>
    </row>
    <row r="253" spans="1:21" x14ac:dyDescent="0.2">
      <c r="A253" s="59" t="s">
        <v>305</v>
      </c>
      <c r="B253" s="35" t="str">
        <f>'Avg Weekday'!B253</f>
        <v/>
      </c>
      <c r="C253" s="10" t="s">
        <v>3</v>
      </c>
      <c r="D253" s="11">
        <v>3649</v>
      </c>
      <c r="E253" s="34">
        <v>3988.5577000000003</v>
      </c>
      <c r="F253" s="34">
        <v>1966.48</v>
      </c>
      <c r="G253" s="34">
        <v>2082.0783999999999</v>
      </c>
      <c r="H253" s="103">
        <v>2020.7353000000001</v>
      </c>
      <c r="I253" s="105" cm="1">
        <f t="array" ref="I253">INDEX('Subway Rank'!$J$2:$J$425,_xlfn.XMATCH($A253,'Subway Rank'!$C$2:$C$425),0)</f>
        <v>1771</v>
      </c>
      <c r="J253" s="92">
        <f t="shared" si="10"/>
        <v>-249.73530000000005</v>
      </c>
      <c r="K253" s="67">
        <f t="shared" si="11"/>
        <v>-0.12358634997864394</v>
      </c>
      <c r="L253" s="60" cm="1">
        <f t="array" ref="L253">INDEX('Subway Rank'!$L$2:$L$425,_xlfn.XMATCH($A253,'Subway Rank'!$C$2:$C$425),0)</f>
        <v>363</v>
      </c>
      <c r="M253" s="7"/>
      <c r="N253" s="7"/>
    </row>
    <row r="254" spans="1:21" x14ac:dyDescent="0.2">
      <c r="A254" s="59" t="s">
        <v>306</v>
      </c>
      <c r="B254" s="35" t="str">
        <f>'Avg Weekday'!B254</f>
        <v/>
      </c>
      <c r="C254" s="10" t="s">
        <v>3</v>
      </c>
      <c r="D254" s="11">
        <v>3546</v>
      </c>
      <c r="E254" s="34">
        <v>3679.6923000000002</v>
      </c>
      <c r="F254" s="34">
        <v>1465.7914999999998</v>
      </c>
      <c r="G254" s="34">
        <v>1738.3725999999999</v>
      </c>
      <c r="H254" s="103">
        <v>1932.5048999999999</v>
      </c>
      <c r="I254" s="105" cm="1">
        <f t="array" ref="I254">INDEX('Subway Rank'!$J$2:$J$425,_xlfn.XMATCH($A254,'Subway Rank'!$C$2:$C$425),0)</f>
        <v>2242</v>
      </c>
      <c r="J254" s="92">
        <f t="shared" si="10"/>
        <v>309.49510000000009</v>
      </c>
      <c r="K254" s="67">
        <f t="shared" si="11"/>
        <v>0.16015229767334618</v>
      </c>
      <c r="L254" s="60" cm="1">
        <f t="array" ref="L254">INDEX('Subway Rank'!$L$2:$L$425,_xlfn.XMATCH($A254,'Subway Rank'!$C$2:$C$425),0)</f>
        <v>385</v>
      </c>
      <c r="M254" s="7"/>
      <c r="N254" s="7"/>
    </row>
    <row r="255" spans="1:21" x14ac:dyDescent="0.2">
      <c r="A255" s="59" t="s">
        <v>307</v>
      </c>
      <c r="B255" s="35" t="str">
        <f>'Avg Weekday'!B255</f>
        <v/>
      </c>
      <c r="C255" s="10" t="s">
        <v>3</v>
      </c>
      <c r="D255" s="11">
        <v>12999</v>
      </c>
      <c r="E255" s="34">
        <v>12229.153899999999</v>
      </c>
      <c r="F255" s="34">
        <v>4762.7906999999996</v>
      </c>
      <c r="G255" s="34">
        <v>6168.3921</v>
      </c>
      <c r="H255" s="103">
        <v>8806.3160000000007</v>
      </c>
      <c r="I255" s="105" cm="1">
        <f t="array" ref="I255">INDEX('Subway Rank'!$J$2:$J$425,_xlfn.XMATCH($A255,'Subway Rank'!$C$2:$C$425),0)</f>
        <v>8612</v>
      </c>
      <c r="J255" s="92">
        <f t="shared" si="10"/>
        <v>-194.31600000000071</v>
      </c>
      <c r="K255" s="67">
        <f t="shared" si="11"/>
        <v>-2.2065526606131407E-2</v>
      </c>
      <c r="L255" s="60" cm="1">
        <f t="array" ref="L255">INDEX('Subway Rank'!$L$2:$L$425,_xlfn.XMATCH($A255,'Subway Rank'!$C$2:$C$425),0)</f>
        <v>144</v>
      </c>
      <c r="M255" s="7"/>
      <c r="N255" s="7"/>
    </row>
    <row r="256" spans="1:21" x14ac:dyDescent="0.2">
      <c r="A256" s="59" t="s">
        <v>308</v>
      </c>
      <c r="B256" s="35">
        <f>'Avg Weekday'!B256</f>
        <v>25</v>
      </c>
      <c r="C256" s="10" t="s">
        <v>3</v>
      </c>
      <c r="D256" s="11">
        <v>2016</v>
      </c>
      <c r="E256" s="34">
        <v>5490.8269</v>
      </c>
      <c r="F256" s="34">
        <v>2398.9699000000001</v>
      </c>
      <c r="G256" s="34">
        <v>2768.4117999999999</v>
      </c>
      <c r="H256" s="103">
        <v>3049.8032000000003</v>
      </c>
      <c r="I256" s="105" cm="1">
        <f t="array" ref="I256">INDEX('Subway Rank'!$J$2:$J$425,_xlfn.XMATCH($A256,'Subway Rank'!$C$2:$C$425),0)</f>
        <v>3376</v>
      </c>
      <c r="J256" s="92">
        <f t="shared" si="10"/>
        <v>326.19679999999971</v>
      </c>
      <c r="K256" s="67">
        <f t="shared" si="11"/>
        <v>0.10695667182721813</v>
      </c>
      <c r="L256" s="60" cm="1">
        <f t="array" ref="L256">INDEX('Subway Rank'!$L$2:$L$425,_xlfn.XMATCH($A256,'Subway Rank'!$C$2:$C$425),0)</f>
        <v>333</v>
      </c>
      <c r="M256" s="7"/>
      <c r="N256" s="7"/>
    </row>
    <row r="257" spans="1:21" x14ac:dyDescent="0.2">
      <c r="A257" s="59" t="s">
        <v>309</v>
      </c>
      <c r="B257" s="35">
        <f>'Avg Weekday'!B257</f>
        <v>26</v>
      </c>
      <c r="C257" s="10" t="s">
        <v>3</v>
      </c>
      <c r="D257" s="11">
        <v>27468</v>
      </c>
      <c r="E257" s="34">
        <v>19245.711500000001</v>
      </c>
      <c r="F257" s="34">
        <v>11141.3122</v>
      </c>
      <c r="G257" s="34">
        <v>13632.156800000001</v>
      </c>
      <c r="H257" s="103">
        <v>15913.291499999999</v>
      </c>
      <c r="I257" s="105" cm="1">
        <f t="array" ref="I257">INDEX('Subway Rank'!$J$2:$J$425,_xlfn.XMATCH($A257,'Subway Rank'!$C$2:$C$425),0)</f>
        <v>17753</v>
      </c>
      <c r="J257" s="92">
        <f t="shared" si="10"/>
        <v>1839.7085000000006</v>
      </c>
      <c r="K257" s="67">
        <f t="shared" si="11"/>
        <v>0.11560829511606702</v>
      </c>
      <c r="L257" s="60" cm="1">
        <f t="array" ref="L257">INDEX('Subway Rank'!$L$2:$L$425,_xlfn.XMATCH($A257,'Subway Rank'!$C$2:$C$425),0)</f>
        <v>50</v>
      </c>
      <c r="M257" s="7"/>
      <c r="N257" s="7"/>
    </row>
    <row r="258" spans="1:21" s="4" customFormat="1" x14ac:dyDescent="0.2">
      <c r="A258" s="59" t="s">
        <v>310</v>
      </c>
      <c r="B258" s="35" t="str">
        <f>'Avg Weekday'!B258</f>
        <v/>
      </c>
      <c r="C258" s="10" t="s">
        <v>3</v>
      </c>
      <c r="D258" s="11">
        <v>12478</v>
      </c>
      <c r="E258" s="34">
        <v>15379.076999999999</v>
      </c>
      <c r="F258" s="34">
        <v>6090.7847000000002</v>
      </c>
      <c r="G258" s="34">
        <v>7337.0784000000003</v>
      </c>
      <c r="H258" s="103">
        <v>6835.2248</v>
      </c>
      <c r="I258" s="105" cm="1">
        <f t="array" ref="I258">INDEX('Subway Rank'!$J$2:$J$425,_xlfn.XMATCH($A258,'Subway Rank'!$C$2:$C$425),0)</f>
        <v>7294</v>
      </c>
      <c r="J258" s="92">
        <f t="shared" si="10"/>
        <v>458.77520000000004</v>
      </c>
      <c r="K258" s="67">
        <f t="shared" si="11"/>
        <v>6.7119255536408989E-2</v>
      </c>
      <c r="L258" s="60" cm="1">
        <f t="array" ref="L258">INDEX('Subway Rank'!$L$2:$L$425,_xlfn.XMATCH($A258,'Subway Rank'!$C$2:$C$425),0)</f>
        <v>143</v>
      </c>
      <c r="M258" s="7"/>
      <c r="N258" s="7"/>
      <c r="P258" s="1"/>
      <c r="Q258" s="1"/>
      <c r="U258" s="1"/>
    </row>
    <row r="259" spans="1:21" x14ac:dyDescent="0.2">
      <c r="A259" s="59" t="s">
        <v>311</v>
      </c>
      <c r="B259" s="35" t="str">
        <f>'Avg Weekday'!B259</f>
        <v/>
      </c>
      <c r="C259" s="10" t="s">
        <v>3</v>
      </c>
      <c r="D259" s="11">
        <v>7993</v>
      </c>
      <c r="E259" s="34">
        <v>7434.3269</v>
      </c>
      <c r="F259" s="34">
        <v>2487.6365999999998</v>
      </c>
      <c r="G259" s="34">
        <v>3734.8235000000004</v>
      </c>
      <c r="H259" s="103">
        <v>5658.7469000000001</v>
      </c>
      <c r="I259" s="105" cm="1">
        <f t="array" ref="I259">INDEX('Subway Rank'!$J$2:$J$425,_xlfn.XMATCH($A259,'Subway Rank'!$C$2:$C$425),0)</f>
        <v>7286</v>
      </c>
      <c r="J259" s="92">
        <f t="shared" si="10"/>
        <v>1627.2530999999999</v>
      </c>
      <c r="K259" s="67">
        <f t="shared" si="11"/>
        <v>0.28756421320062925</v>
      </c>
      <c r="L259" s="60" cm="1">
        <f t="array" ref="L259">INDEX('Subway Rank'!$L$2:$L$425,_xlfn.XMATCH($A259,'Subway Rank'!$C$2:$C$425),0)</f>
        <v>180</v>
      </c>
      <c r="M259" s="7"/>
      <c r="N259" s="7"/>
    </row>
    <row r="260" spans="1:21" s="4" customFormat="1" x14ac:dyDescent="0.2">
      <c r="A260" s="59" t="s">
        <v>312</v>
      </c>
      <c r="B260" s="35">
        <f>'Avg Weekday'!B260</f>
        <v>27</v>
      </c>
      <c r="C260" s="10" t="s">
        <v>3</v>
      </c>
      <c r="D260" s="11">
        <v>13206</v>
      </c>
      <c r="E260" s="34">
        <v>11647.211500000001</v>
      </c>
      <c r="F260" s="34">
        <v>5228.1282000000001</v>
      </c>
      <c r="G260" s="34">
        <v>379.17650000000003</v>
      </c>
      <c r="H260" s="103">
        <v>7582.9951000000001</v>
      </c>
      <c r="I260" s="105" cm="1">
        <f t="array" ref="I260">INDEX('Subway Rank'!$J$2:$J$425,_xlfn.XMATCH($A260,'Subway Rank'!$C$2:$C$425),0)</f>
        <v>8934</v>
      </c>
      <c r="J260" s="92">
        <f t="shared" si="10"/>
        <v>1351.0048999999999</v>
      </c>
      <c r="K260" s="67">
        <f t="shared" si="11"/>
        <v>0.17816243874402607</v>
      </c>
      <c r="L260" s="60" cm="1">
        <f t="array" ref="L260">INDEX('Subway Rank'!$L$2:$L$425,_xlfn.XMATCH($A260,'Subway Rank'!$C$2:$C$425),0)</f>
        <v>141</v>
      </c>
      <c r="M260" s="7"/>
      <c r="N260" s="7"/>
      <c r="P260" s="1"/>
      <c r="Q260" s="1"/>
      <c r="U260" s="1"/>
    </row>
    <row r="261" spans="1:21" x14ac:dyDescent="0.2">
      <c r="A261" s="59" t="s">
        <v>313</v>
      </c>
      <c r="B261" s="35" t="str">
        <f>'Avg Weekday'!B261</f>
        <v/>
      </c>
      <c r="C261" s="10" t="s">
        <v>3</v>
      </c>
      <c r="D261" s="11">
        <v>11606</v>
      </c>
      <c r="E261" s="34">
        <v>13312.8269</v>
      </c>
      <c r="F261" s="34">
        <v>5196.0704999999998</v>
      </c>
      <c r="G261" s="34">
        <v>7418.1764999999996</v>
      </c>
      <c r="H261" s="103">
        <v>5965.8703000000005</v>
      </c>
      <c r="I261" s="105" cm="1">
        <f t="array" ref="I261">INDEX('Subway Rank'!$J$2:$J$425,_xlfn.XMATCH($A261,'Subway Rank'!$C$2:$C$425),0)</f>
        <v>5844</v>
      </c>
      <c r="J261" s="92">
        <f t="shared" si="10"/>
        <v>-121.8703000000005</v>
      </c>
      <c r="K261" s="67">
        <f t="shared" si="11"/>
        <v>-2.0427916443305931E-2</v>
      </c>
      <c r="L261" s="60" cm="1">
        <f t="array" ref="L261">INDEX('Subway Rank'!$L$2:$L$425,_xlfn.XMATCH($A261,'Subway Rank'!$C$2:$C$425),0)</f>
        <v>179</v>
      </c>
      <c r="M261" s="7"/>
      <c r="N261" s="7"/>
    </row>
    <row r="262" spans="1:21" x14ac:dyDescent="0.2">
      <c r="A262" s="59" t="s">
        <v>314</v>
      </c>
      <c r="B262" s="35" t="str">
        <f>'Avg Weekday'!B262</f>
        <v/>
      </c>
      <c r="C262" s="10" t="s">
        <v>3</v>
      </c>
      <c r="D262" s="11">
        <v>4762</v>
      </c>
      <c r="E262" s="34">
        <v>5767.7307999999994</v>
      </c>
      <c r="F262" s="34">
        <v>2064.4486999999999</v>
      </c>
      <c r="G262" s="34">
        <v>1897.4313999999999</v>
      </c>
      <c r="H262" s="103">
        <v>2547.1100999999999</v>
      </c>
      <c r="I262" s="105" cm="1">
        <f t="array" ref="I262">INDEX('Subway Rank'!$J$2:$J$425,_xlfn.XMATCH($A262,'Subway Rank'!$C$2:$C$425),0)</f>
        <v>3129</v>
      </c>
      <c r="J262" s="92">
        <f t="shared" si="10"/>
        <v>581.88990000000013</v>
      </c>
      <c r="K262" s="67">
        <f t="shared" si="11"/>
        <v>0.22845101984401858</v>
      </c>
      <c r="L262" s="60" cm="1">
        <f t="array" ref="L262">INDEX('Subway Rank'!$L$2:$L$425,_xlfn.XMATCH($A262,'Subway Rank'!$C$2:$C$425),0)</f>
        <v>302</v>
      </c>
      <c r="M262" s="7"/>
      <c r="N262" s="7"/>
    </row>
    <row r="263" spans="1:21" x14ac:dyDescent="0.2">
      <c r="A263" s="59" t="s">
        <v>315</v>
      </c>
      <c r="B263" s="35">
        <f>'Avg Weekday'!B263</f>
        <v>28</v>
      </c>
      <c r="C263" s="10" t="s">
        <v>3</v>
      </c>
      <c r="D263" s="11">
        <v>8866</v>
      </c>
      <c r="E263" s="34">
        <v>7550.0384999999997</v>
      </c>
      <c r="F263" s="34">
        <v>1417.6889000000001</v>
      </c>
      <c r="G263" s="34">
        <v>4878.4706000000006</v>
      </c>
      <c r="H263" s="103">
        <v>5531.8971000000001</v>
      </c>
      <c r="I263" s="105" cm="1">
        <f t="array" ref="I263">INDEX('Subway Rank'!$J$2:$J$425,_xlfn.XMATCH($A263,'Subway Rank'!$C$2:$C$425),0)</f>
        <v>5885</v>
      </c>
      <c r="J263" s="92">
        <f t="shared" si="10"/>
        <v>353.10289999999986</v>
      </c>
      <c r="K263" s="67">
        <f t="shared" si="11"/>
        <v>6.3830344928144059E-2</v>
      </c>
      <c r="L263" s="60" cm="1">
        <f t="array" ref="L263">INDEX('Subway Rank'!$L$2:$L$425,_xlfn.XMATCH($A263,'Subway Rank'!$C$2:$C$425),0)</f>
        <v>188</v>
      </c>
      <c r="M263" s="7"/>
      <c r="N263" s="7"/>
    </row>
    <row r="264" spans="1:21" x14ac:dyDescent="0.2">
      <c r="A264" s="59" t="s">
        <v>316</v>
      </c>
      <c r="B264" s="35" t="str">
        <f>'Avg Weekday'!B264</f>
        <v/>
      </c>
      <c r="C264" s="10" t="s">
        <v>3</v>
      </c>
      <c r="D264" s="11">
        <v>17746</v>
      </c>
      <c r="E264" s="34">
        <v>24564.3462</v>
      </c>
      <c r="F264" s="34">
        <v>7864.2911000000004</v>
      </c>
      <c r="G264" s="34">
        <v>13497.451000000001</v>
      </c>
      <c r="H264" s="103">
        <v>18396.681400000001</v>
      </c>
      <c r="I264" s="105" cm="1">
        <f t="array" ref="I264">INDEX('Subway Rank'!$J$2:$J$425,_xlfn.XMATCH($A264,'Subway Rank'!$C$2:$C$425),0)</f>
        <v>22844</v>
      </c>
      <c r="J264" s="92">
        <f t="shared" si="10"/>
        <v>4447.3185999999987</v>
      </c>
      <c r="K264" s="67">
        <f t="shared" si="11"/>
        <v>0.24174569876499566</v>
      </c>
      <c r="L264" s="60" cm="1">
        <f t="array" ref="L264">INDEX('Subway Rank'!$L$2:$L$425,_xlfn.XMATCH($A264,'Subway Rank'!$C$2:$C$425),0)</f>
        <v>82</v>
      </c>
      <c r="M264" s="7"/>
      <c r="N264" s="7"/>
    </row>
    <row r="265" spans="1:21" s="4" customFormat="1" x14ac:dyDescent="0.2">
      <c r="A265" s="59" t="s">
        <v>317</v>
      </c>
      <c r="B265" s="35" t="str">
        <f>'Avg Weekday'!B265</f>
        <v/>
      </c>
      <c r="C265" s="10" t="s">
        <v>3</v>
      </c>
      <c r="D265" s="11">
        <v>7442</v>
      </c>
      <c r="E265" s="34">
        <v>6424.5576999999994</v>
      </c>
      <c r="F265" s="34">
        <v>3167.2948999999999</v>
      </c>
      <c r="G265" s="34">
        <v>3280.4508999999998</v>
      </c>
      <c r="H265" s="103">
        <v>4886.1345999999994</v>
      </c>
      <c r="I265" s="105" cm="1">
        <f t="array" ref="I265">INDEX('Subway Rank'!$J$2:$J$425,_xlfn.XMATCH($A265,'Subway Rank'!$C$2:$C$425),0)</f>
        <v>4956</v>
      </c>
      <c r="J265" s="92">
        <f t="shared" si="10"/>
        <v>69.865400000000591</v>
      </c>
      <c r="K265" s="67">
        <f t="shared" si="11"/>
        <v>1.4298705565745282E-2</v>
      </c>
      <c r="L265" s="60" cm="1">
        <f t="array" ref="L265">INDEX('Subway Rank'!$L$2:$L$425,_xlfn.XMATCH($A265,'Subway Rank'!$C$2:$C$425),0)</f>
        <v>233</v>
      </c>
      <c r="M265" s="7"/>
      <c r="N265" s="7"/>
      <c r="P265" s="1"/>
      <c r="Q265" s="1"/>
      <c r="U265" s="1"/>
    </row>
    <row r="266" spans="1:21" x14ac:dyDescent="0.2">
      <c r="A266" s="59" t="s">
        <v>318</v>
      </c>
      <c r="B266" s="35" t="str">
        <f>'Avg Weekday'!B266</f>
        <v/>
      </c>
      <c r="C266" s="10" t="s">
        <v>3</v>
      </c>
      <c r="D266" s="11">
        <v>1822</v>
      </c>
      <c r="E266" s="34">
        <v>1663.3269</v>
      </c>
      <c r="F266" s="34">
        <v>696.88570000000004</v>
      </c>
      <c r="G266" s="34">
        <v>998.72550000000001</v>
      </c>
      <c r="H266" s="103">
        <v>1463.0403000000001</v>
      </c>
      <c r="I266" s="105" cm="1">
        <f t="array" ref="I266">INDEX('Subway Rank'!$J$2:$J$425,_xlfn.XMATCH($A266,'Subway Rank'!$C$2:$C$425),0)</f>
        <v>1529</v>
      </c>
      <c r="J266" s="92">
        <f t="shared" si="10"/>
        <v>65.959699999999884</v>
      </c>
      <c r="K266" s="67">
        <f t="shared" si="11"/>
        <v>4.5083993926893114E-2</v>
      </c>
      <c r="L266" s="60" cm="1">
        <f t="array" ref="L266">INDEX('Subway Rank'!$L$2:$L$425,_xlfn.XMATCH($A266,'Subway Rank'!$C$2:$C$425),0)</f>
        <v>396</v>
      </c>
      <c r="M266" s="7"/>
      <c r="N266" s="7"/>
    </row>
    <row r="267" spans="1:21" s="4" customFormat="1" x14ac:dyDescent="0.2">
      <c r="A267" s="59" t="s">
        <v>319</v>
      </c>
      <c r="B267" s="35" t="str">
        <f>'Avg Weekday'!B267</f>
        <v/>
      </c>
      <c r="C267" s="10" t="s">
        <v>3</v>
      </c>
      <c r="D267" s="11">
        <v>17044</v>
      </c>
      <c r="E267" s="34">
        <v>15824.403899999999</v>
      </c>
      <c r="F267" s="34">
        <v>5923.1255999999994</v>
      </c>
      <c r="G267" s="34">
        <v>7841.2941000000001</v>
      </c>
      <c r="H267" s="103">
        <v>12119.832899999999</v>
      </c>
      <c r="I267" s="105" cm="1">
        <f t="array" ref="I267">INDEX('Subway Rank'!$J$2:$J$425,_xlfn.XMATCH($A267,'Subway Rank'!$C$2:$C$425),0)</f>
        <v>13814</v>
      </c>
      <c r="J267" s="92">
        <f t="shared" si="10"/>
        <v>1694.1671000000006</v>
      </c>
      <c r="K267" s="67">
        <f t="shared" si="11"/>
        <v>0.13978469125593312</v>
      </c>
      <c r="L267" s="60" cm="1">
        <f t="array" ref="L267">INDEX('Subway Rank'!$L$2:$L$425,_xlfn.XMATCH($A267,'Subway Rank'!$C$2:$C$425),0)</f>
        <v>106</v>
      </c>
      <c r="M267" s="7"/>
      <c r="N267" s="7"/>
      <c r="P267" s="1"/>
      <c r="Q267" s="1"/>
      <c r="U267" s="1"/>
    </row>
    <row r="268" spans="1:21" s="4" customFormat="1" x14ac:dyDescent="0.2">
      <c r="A268" s="59" t="s">
        <v>320</v>
      </c>
      <c r="B268" s="35" t="str">
        <f>'Avg Weekday'!B268</f>
        <v/>
      </c>
      <c r="C268" s="10" t="s">
        <v>3</v>
      </c>
      <c r="D268" s="11">
        <v>18454</v>
      </c>
      <c r="E268" s="34">
        <v>18893.3462</v>
      </c>
      <c r="F268" s="34">
        <v>6411.4313999999995</v>
      </c>
      <c r="G268" s="34">
        <v>8693.0589</v>
      </c>
      <c r="H268" s="103">
        <v>13133.0954</v>
      </c>
      <c r="I268" s="105" cm="1">
        <f t="array" ref="I268">INDEX('Subway Rank'!$J$2:$J$425,_xlfn.XMATCH($A268,'Subway Rank'!$C$2:$C$425),0)</f>
        <v>15655</v>
      </c>
      <c r="J268" s="92">
        <f t="shared" si="10"/>
        <v>2521.9045999999998</v>
      </c>
      <c r="K268" s="67">
        <f t="shared" si="11"/>
        <v>0.19202667179285091</v>
      </c>
      <c r="L268" s="60" cm="1">
        <f t="array" ref="L268">INDEX('Subway Rank'!$L$2:$L$425,_xlfn.XMATCH($A268,'Subway Rank'!$C$2:$C$425),0)</f>
        <v>39</v>
      </c>
      <c r="M268" s="7"/>
      <c r="N268" s="7"/>
      <c r="P268" s="1"/>
      <c r="Q268" s="1"/>
      <c r="U268" s="1"/>
    </row>
    <row r="269" spans="1:21" x14ac:dyDescent="0.2">
      <c r="A269" s="59" t="s">
        <v>321</v>
      </c>
      <c r="B269" s="35" t="str">
        <f>'Avg Weekday'!B269</f>
        <v/>
      </c>
      <c r="C269" s="10" t="s">
        <v>3</v>
      </c>
      <c r="D269" s="11">
        <v>22387</v>
      </c>
      <c r="E269" s="34">
        <v>22063.519200000002</v>
      </c>
      <c r="F269" s="34">
        <v>6157.4623000000001</v>
      </c>
      <c r="G269" s="34">
        <v>10538.431400000001</v>
      </c>
      <c r="H269" s="103">
        <v>12414.8488</v>
      </c>
      <c r="I269" s="105" cm="1">
        <f t="array" ref="I269">INDEX('Subway Rank'!$J$2:$J$425,_xlfn.XMATCH($A269,'Subway Rank'!$C$2:$C$425),0)</f>
        <v>14501</v>
      </c>
      <c r="J269" s="92">
        <f t="shared" si="10"/>
        <v>2086.1512000000002</v>
      </c>
      <c r="K269" s="67">
        <f t="shared" si="11"/>
        <v>0.16803677866781594</v>
      </c>
      <c r="L269" s="60" cm="1">
        <f t="array" ref="L269">INDEX('Subway Rank'!$L$2:$L$425,_xlfn.XMATCH($A269,'Subway Rank'!$C$2:$C$425),0)</f>
        <v>62</v>
      </c>
      <c r="M269" s="7"/>
      <c r="N269" s="7"/>
    </row>
    <row r="270" spans="1:21" x14ac:dyDescent="0.2">
      <c r="A270" s="59" t="s">
        <v>322</v>
      </c>
      <c r="B270" s="35">
        <f>'Avg Weekday'!B270</f>
        <v>29</v>
      </c>
      <c r="C270" s="10" t="s">
        <v>3</v>
      </c>
      <c r="D270" s="11">
        <v>7665</v>
      </c>
      <c r="E270" s="34">
        <v>24088.7307</v>
      </c>
      <c r="F270" s="34">
        <v>9990.5848000000005</v>
      </c>
      <c r="G270" s="34">
        <v>10955.8236</v>
      </c>
      <c r="H270" s="103">
        <v>15778.2881</v>
      </c>
      <c r="I270" s="105" cm="1">
        <f t="array" ref="I270">INDEX('Subway Rank'!$J$2:$J$425,_xlfn.XMATCH($A270,'Subway Rank'!$C$2:$C$425),0)</f>
        <v>16386</v>
      </c>
      <c r="J270" s="92">
        <f t="shared" si="10"/>
        <v>607.71190000000024</v>
      </c>
      <c r="K270" s="67">
        <f t="shared" si="11"/>
        <v>3.8515705642363084E-2</v>
      </c>
      <c r="L270" s="60" cm="1">
        <f t="array" ref="L270">INDEX('Subway Rank'!$L$2:$L$425,_xlfn.XMATCH($A270,'Subway Rank'!$C$2:$C$425),0)</f>
        <v>41</v>
      </c>
      <c r="M270" s="7"/>
      <c r="N270" s="7"/>
    </row>
    <row r="271" spans="1:21" x14ac:dyDescent="0.2">
      <c r="A271" s="59" t="s">
        <v>323</v>
      </c>
      <c r="B271" s="35" t="str">
        <f>'Avg Weekday'!B271</f>
        <v/>
      </c>
      <c r="C271" s="10" t="s">
        <v>3</v>
      </c>
      <c r="D271" s="11">
        <v>26807</v>
      </c>
      <c r="E271" s="34">
        <v>20974.442299999999</v>
      </c>
      <c r="F271" s="34">
        <v>6245.7322999999997</v>
      </c>
      <c r="G271" s="34">
        <v>11662.2353</v>
      </c>
      <c r="H271" s="103">
        <v>15780.2752</v>
      </c>
      <c r="I271" s="105" cm="1">
        <f t="array" ref="I271">INDEX('Subway Rank'!$J$2:$J$425,_xlfn.XMATCH($A271,'Subway Rank'!$C$2:$C$425),0)</f>
        <v>17875</v>
      </c>
      <c r="J271" s="92">
        <f t="shared" si="10"/>
        <v>2094.7248</v>
      </c>
      <c r="K271" s="67">
        <f t="shared" si="11"/>
        <v>0.13274323631567592</v>
      </c>
      <c r="L271" s="60" cm="1">
        <f t="array" ref="L271">INDEX('Subway Rank'!$L$2:$L$425,_xlfn.XMATCH($A271,'Subway Rank'!$C$2:$C$425),0)</f>
        <v>69</v>
      </c>
      <c r="M271" s="7"/>
      <c r="N271" s="7"/>
    </row>
    <row r="272" spans="1:21" x14ac:dyDescent="0.2">
      <c r="A272" s="59" t="s">
        <v>324</v>
      </c>
      <c r="B272" s="35" t="str">
        <f>'Avg Weekday'!B272</f>
        <v/>
      </c>
      <c r="C272" s="10" t="s">
        <v>3</v>
      </c>
      <c r="D272" s="11">
        <v>12526</v>
      </c>
      <c r="E272" s="34">
        <v>12025.25</v>
      </c>
      <c r="F272" s="34">
        <v>3826.9797000000003</v>
      </c>
      <c r="G272" s="34">
        <v>5416.6666999999998</v>
      </c>
      <c r="H272" s="103">
        <v>9356.3518000000004</v>
      </c>
      <c r="I272" s="105" cm="1">
        <f t="array" ref="I272">INDEX('Subway Rank'!$J$2:$J$425,_xlfn.XMATCH($A272,'Subway Rank'!$C$2:$C$425),0)</f>
        <v>11146</v>
      </c>
      <c r="J272" s="92">
        <f t="shared" si="10"/>
        <v>1789.6481999999996</v>
      </c>
      <c r="K272" s="67">
        <f t="shared" si="11"/>
        <v>0.19127628356171897</v>
      </c>
      <c r="L272" s="60" cm="1">
        <f t="array" ref="L272">INDEX('Subway Rank'!$L$2:$L$425,_xlfn.XMATCH($A272,'Subway Rank'!$C$2:$C$425),0)</f>
        <v>104</v>
      </c>
      <c r="M272" s="7"/>
      <c r="N272" s="7"/>
    </row>
    <row r="273" spans="1:21" x14ac:dyDescent="0.2">
      <c r="A273" s="59" t="s">
        <v>325</v>
      </c>
      <c r="B273" s="35">
        <f>'Avg Weekday'!B273</f>
        <v>30</v>
      </c>
      <c r="C273" s="10" t="s">
        <v>3</v>
      </c>
      <c r="D273" s="11">
        <v>8448</v>
      </c>
      <c r="E273" s="34">
        <v>14923.557699999999</v>
      </c>
      <c r="F273" s="34">
        <v>5930.2496000000001</v>
      </c>
      <c r="G273" s="34">
        <v>8416</v>
      </c>
      <c r="H273" s="103">
        <v>12199.614300000001</v>
      </c>
      <c r="I273" s="105" cm="1">
        <f t="array" ref="I273">INDEX('Subway Rank'!$J$2:$J$425,_xlfn.XMATCH($A273,'Subway Rank'!$C$2:$C$425),0)</f>
        <v>15251</v>
      </c>
      <c r="J273" s="92">
        <f t="shared" si="10"/>
        <v>3051.3856999999989</v>
      </c>
      <c r="K273" s="67">
        <f t="shared" si="11"/>
        <v>0.25012148949659813</v>
      </c>
      <c r="L273" s="60" cm="1">
        <f t="array" ref="L273">INDEX('Subway Rank'!$L$2:$L$425,_xlfn.XMATCH($A273,'Subway Rank'!$C$2:$C$425),0)</f>
        <v>63</v>
      </c>
      <c r="M273" s="7"/>
      <c r="N273" s="7"/>
    </row>
    <row r="274" spans="1:21" x14ac:dyDescent="0.2">
      <c r="A274" s="59" t="s">
        <v>326</v>
      </c>
      <c r="B274" s="35" t="str">
        <f>'Avg Weekday'!B274</f>
        <v/>
      </c>
      <c r="C274" s="10" t="s">
        <v>3</v>
      </c>
      <c r="D274" s="11">
        <v>14910</v>
      </c>
      <c r="E274" s="34">
        <v>12397.038499999999</v>
      </c>
      <c r="F274" s="34">
        <v>3719.3720999999996</v>
      </c>
      <c r="G274" s="34">
        <v>6494.2353000000003</v>
      </c>
      <c r="H274" s="103">
        <v>9707.5475000000006</v>
      </c>
      <c r="I274" s="105" cm="1">
        <f t="array" ref="I274">INDEX('Subway Rank'!$J$2:$J$425,_xlfn.XMATCH($A274,'Subway Rank'!$C$2:$C$425),0)</f>
        <v>12403</v>
      </c>
      <c r="J274" s="92">
        <f t="shared" si="10"/>
        <v>2695.4524999999994</v>
      </c>
      <c r="K274" s="67">
        <f t="shared" si="11"/>
        <v>0.27766565139135291</v>
      </c>
      <c r="L274" s="60" cm="1">
        <f t="array" ref="L274">INDEX('Subway Rank'!$L$2:$L$425,_xlfn.XMATCH($A274,'Subway Rank'!$C$2:$C$425),0)</f>
        <v>136</v>
      </c>
      <c r="M274" s="7"/>
      <c r="N274" s="7"/>
    </row>
    <row r="275" spans="1:21" x14ac:dyDescent="0.2">
      <c r="A275" s="59" t="s">
        <v>327</v>
      </c>
      <c r="B275" s="35" t="str">
        <f>'Avg Weekday'!B275</f>
        <v/>
      </c>
      <c r="C275" s="10" t="s">
        <v>3</v>
      </c>
      <c r="D275" s="11">
        <v>8941</v>
      </c>
      <c r="E275" s="34">
        <v>4513.0576999999994</v>
      </c>
      <c r="F275" s="34">
        <v>2420.3955999999998</v>
      </c>
      <c r="G275" s="34">
        <v>5705.2548999999999</v>
      </c>
      <c r="H275" s="103">
        <v>7161.2813000000006</v>
      </c>
      <c r="I275" s="105" cm="1">
        <f t="array" ref="I275">INDEX('Subway Rank'!$J$2:$J$425,_xlfn.XMATCH($A275,'Subway Rank'!$C$2:$C$425),0)</f>
        <v>7539</v>
      </c>
      <c r="J275" s="92">
        <f t="shared" si="10"/>
        <v>377.71869999999944</v>
      </c>
      <c r="K275" s="67">
        <f t="shared" si="11"/>
        <v>5.2744569606559009E-2</v>
      </c>
      <c r="L275" s="60" cm="1">
        <f t="array" ref="L275">INDEX('Subway Rank'!$L$2:$L$425,_xlfn.XMATCH($A275,'Subway Rank'!$C$2:$C$425),0)</f>
        <v>219</v>
      </c>
      <c r="M275" s="7"/>
      <c r="N275" s="7"/>
    </row>
    <row r="276" spans="1:21" x14ac:dyDescent="0.2">
      <c r="A276" s="59" t="s">
        <v>328</v>
      </c>
      <c r="B276" s="35" t="str">
        <f>'Avg Weekday'!B276</f>
        <v/>
      </c>
      <c r="C276" s="10" t="s">
        <v>3</v>
      </c>
      <c r="D276" s="11">
        <v>22606</v>
      </c>
      <c r="E276" s="34">
        <v>22165.788500000002</v>
      </c>
      <c r="F276" s="34">
        <v>7950.9110000000001</v>
      </c>
      <c r="G276" s="34">
        <v>11540.0196</v>
      </c>
      <c r="H276" s="103">
        <v>15587.686999999998</v>
      </c>
      <c r="I276" s="105" cm="1">
        <f t="array" ref="I276">INDEX('Subway Rank'!$J$2:$J$425,_xlfn.XMATCH($A276,'Subway Rank'!$C$2:$C$425),0)</f>
        <v>18727</v>
      </c>
      <c r="J276" s="92">
        <f t="shared" si="10"/>
        <v>3139.3130000000019</v>
      </c>
      <c r="K276" s="67">
        <f t="shared" si="11"/>
        <v>0.20139697441961738</v>
      </c>
      <c r="L276" s="60" cm="1">
        <f t="array" ref="L276">INDEX('Subway Rank'!$L$2:$L$425,_xlfn.XMATCH($A276,'Subway Rank'!$C$2:$C$425),0)</f>
        <v>37</v>
      </c>
      <c r="M276" s="7"/>
      <c r="N276" s="7"/>
    </row>
    <row r="277" spans="1:21" x14ac:dyDescent="0.2">
      <c r="A277" s="59" t="s">
        <v>329</v>
      </c>
      <c r="B277" s="35" t="str">
        <f>'Avg Weekday'!B277</f>
        <v/>
      </c>
      <c r="C277" s="10" t="s">
        <v>3</v>
      </c>
      <c r="D277" s="11">
        <v>126221</v>
      </c>
      <c r="E277" s="34">
        <v>136507.67309999999</v>
      </c>
      <c r="F277" s="34">
        <v>43925.803199999995</v>
      </c>
      <c r="G277" s="34">
        <v>62235.215700000001</v>
      </c>
      <c r="H277" s="103">
        <v>84740.165099999998</v>
      </c>
      <c r="I277" s="105" cm="1">
        <f t="array" ref="I277">INDEX('Subway Rank'!$J$2:$J$425,_xlfn.XMATCH($A277,'Subway Rank'!$C$2:$C$425),0)</f>
        <v>94337</v>
      </c>
      <c r="J277" s="92">
        <f t="shared" si="10"/>
        <v>9596.8349000000017</v>
      </c>
      <c r="K277" s="67">
        <f t="shared" si="11"/>
        <v>0.11325013219734689</v>
      </c>
      <c r="L277" s="60" cm="1">
        <f t="array" ref="L277">INDEX('Subway Rank'!$L$2:$L$425,_xlfn.XMATCH($A277,'Subway Rank'!$C$2:$C$425),0)</f>
        <v>3</v>
      </c>
      <c r="M277" s="7"/>
      <c r="N277" s="7"/>
    </row>
    <row r="278" spans="1:21" x14ac:dyDescent="0.2">
      <c r="A278" s="59" t="s">
        <v>330</v>
      </c>
      <c r="B278" s="35" t="str">
        <f>'Avg Weekday'!B278</f>
        <v/>
      </c>
      <c r="C278" s="35" t="s">
        <v>3</v>
      </c>
      <c r="D278" s="11">
        <v>8135</v>
      </c>
      <c r="E278" s="34">
        <v>23959.019200000002</v>
      </c>
      <c r="F278" s="34">
        <v>7250.4490999999998</v>
      </c>
      <c r="G278" s="34">
        <v>11041</v>
      </c>
      <c r="H278" s="103">
        <v>17690.175299999999</v>
      </c>
      <c r="I278" s="105" cm="1">
        <f t="array" ref="I278">INDEX('Subway Rank'!$J$2:$J$425,_xlfn.XMATCH($A278,'Subway Rank'!$C$2:$C$425),0)</f>
        <v>19066</v>
      </c>
      <c r="J278" s="92">
        <f t="shared" si="10"/>
        <v>1375.824700000001</v>
      </c>
      <c r="K278" s="67">
        <f t="shared" si="11"/>
        <v>7.7773378537407775E-2</v>
      </c>
      <c r="L278" s="60" cm="1">
        <f t="array" ref="L278">INDEX('Subway Rank'!$L$2:$L$425,_xlfn.XMATCH($A278,'Subway Rank'!$C$2:$C$425),0)</f>
        <v>44</v>
      </c>
      <c r="M278" s="7"/>
      <c r="N278" s="7"/>
    </row>
    <row r="279" spans="1:21" x14ac:dyDescent="0.2">
      <c r="A279" s="59" t="s">
        <v>331</v>
      </c>
      <c r="B279" s="35" t="str">
        <f>'Avg Weekday'!B279</f>
        <v/>
      </c>
      <c r="C279" s="10" t="s">
        <v>3</v>
      </c>
      <c r="D279" s="11">
        <v>78700</v>
      </c>
      <c r="E279" s="34">
        <v>79364.0193</v>
      </c>
      <c r="F279" s="34">
        <v>26931.516899999999</v>
      </c>
      <c r="G279" s="34">
        <v>36617.156900000002</v>
      </c>
      <c r="H279" s="103">
        <v>51573.652700000006</v>
      </c>
      <c r="I279" s="105" cm="1">
        <f t="array" ref="I279">INDEX('Subway Rank'!$J$2:$J$425,_xlfn.XMATCH($A279,'Subway Rank'!$C$2:$C$425),0)</f>
        <v>58440</v>
      </c>
      <c r="J279" s="92">
        <f t="shared" si="10"/>
        <v>6866.347299999994</v>
      </c>
      <c r="K279" s="67">
        <f t="shared" si="11"/>
        <v>0.13313672661389744</v>
      </c>
      <c r="L279" s="60" cm="1">
        <f t="array" ref="L279">INDEX('Subway Rank'!$L$2:$L$425,_xlfn.XMATCH($A279,'Subway Rank'!$C$2:$C$425),0)</f>
        <v>8</v>
      </c>
      <c r="M279" s="7"/>
      <c r="N279" s="7"/>
    </row>
    <row r="280" spans="1:21" x14ac:dyDescent="0.2">
      <c r="A280" s="59" t="s">
        <v>332</v>
      </c>
      <c r="B280" s="35" t="str">
        <f>'Avg Weekday'!B280</f>
        <v/>
      </c>
      <c r="C280" s="10" t="s">
        <v>3</v>
      </c>
      <c r="D280" s="11">
        <v>80930</v>
      </c>
      <c r="E280" s="34">
        <v>83555.23079999999</v>
      </c>
      <c r="F280" s="34">
        <v>23867.114600000001</v>
      </c>
      <c r="G280" s="34">
        <v>40357.588199999998</v>
      </c>
      <c r="H280" s="103">
        <v>52693.593500000003</v>
      </c>
      <c r="I280" s="105" cm="1">
        <f t="array" ref="I280">INDEX('Subway Rank'!$J$2:$J$425,_xlfn.XMATCH($A280,'Subway Rank'!$C$2:$C$425),0)</f>
        <v>65996</v>
      </c>
      <c r="J280" s="92">
        <f t="shared" si="10"/>
        <v>13302.406499999997</v>
      </c>
      <c r="K280" s="67">
        <f t="shared" si="11"/>
        <v>0.2524482696364217</v>
      </c>
      <c r="L280" s="60" cm="1">
        <f t="array" ref="L280">INDEX('Subway Rank'!$L$2:$L$425,_xlfn.XMATCH($A280,'Subway Rank'!$C$2:$C$425),0)</f>
        <v>6</v>
      </c>
      <c r="M280" s="7"/>
      <c r="N280" s="7"/>
    </row>
    <row r="281" spans="1:21" x14ac:dyDescent="0.2">
      <c r="A281" s="59" t="s">
        <v>333</v>
      </c>
      <c r="B281" s="35" t="str">
        <f>'Avg Weekday'!B281</f>
        <v/>
      </c>
      <c r="C281" s="10" t="s">
        <v>3</v>
      </c>
      <c r="D281" s="11">
        <v>31634</v>
      </c>
      <c r="E281" s="34">
        <v>43757.25</v>
      </c>
      <c r="F281" s="34">
        <v>12912.0067</v>
      </c>
      <c r="G281" s="34">
        <v>15921.882300000001</v>
      </c>
      <c r="H281" s="103">
        <v>27272.909500000002</v>
      </c>
      <c r="I281" s="105" cm="1">
        <f t="array" ref="I281">INDEX('Subway Rank'!$J$2:$J$425,_xlfn.XMATCH($A281,'Subway Rank'!$C$2:$C$425),0)</f>
        <v>30907</v>
      </c>
      <c r="J281" s="92">
        <f t="shared" si="10"/>
        <v>3634.0904999999984</v>
      </c>
      <c r="K281" s="67">
        <f t="shared" si="11"/>
        <v>0.1332490946739657</v>
      </c>
      <c r="L281" s="60" cm="1">
        <f t="array" ref="L281">INDEX('Subway Rank'!$L$2:$L$425,_xlfn.XMATCH($A281,'Subway Rank'!$C$2:$C$425),0)</f>
        <v>12</v>
      </c>
      <c r="M281" s="7"/>
      <c r="N281" s="7"/>
    </row>
    <row r="282" spans="1:21" x14ac:dyDescent="0.2">
      <c r="A282" s="59" t="s">
        <v>334</v>
      </c>
      <c r="B282" s="35" t="str">
        <f>'Avg Weekday'!B282</f>
        <v/>
      </c>
      <c r="C282" s="10" t="s">
        <v>3</v>
      </c>
      <c r="D282" s="11">
        <v>33001</v>
      </c>
      <c r="E282" s="34">
        <v>24305.442299999999</v>
      </c>
      <c r="F282" s="34">
        <v>6727.9434000000001</v>
      </c>
      <c r="G282" s="34">
        <v>13343.627499999999</v>
      </c>
      <c r="H282" s="103">
        <v>22350.061099999999</v>
      </c>
      <c r="I282" s="105" cm="1">
        <f t="array" ref="I282">INDEX('Subway Rank'!$J$2:$J$425,_xlfn.XMATCH($A282,'Subway Rank'!$C$2:$C$425),0)</f>
        <v>25726</v>
      </c>
      <c r="J282" s="92">
        <f t="shared" si="10"/>
        <v>3375.938900000001</v>
      </c>
      <c r="K282" s="67">
        <f t="shared" si="11"/>
        <v>0.15104830742498512</v>
      </c>
      <c r="L282" s="60" cm="1">
        <f t="array" ref="L282">INDEX('Subway Rank'!$L$2:$L$425,_xlfn.XMATCH($A282,'Subway Rank'!$C$2:$C$425),0)</f>
        <v>51</v>
      </c>
      <c r="M282" s="7"/>
      <c r="N282" s="7"/>
    </row>
    <row r="283" spans="1:21" x14ac:dyDescent="0.2">
      <c r="A283" s="59" t="s">
        <v>335</v>
      </c>
      <c r="B283" s="35" t="str">
        <f>'Avg Weekday'!B283</f>
        <v/>
      </c>
      <c r="C283" s="10" t="s">
        <v>3</v>
      </c>
      <c r="D283" s="11">
        <v>13355</v>
      </c>
      <c r="E283" s="34">
        <v>10529.0962</v>
      </c>
      <c r="F283" s="34">
        <v>2026.7417</v>
      </c>
      <c r="G283" s="34">
        <v>4354.2942000000003</v>
      </c>
      <c r="H283" s="103">
        <v>5916.3230999999996</v>
      </c>
      <c r="I283" s="105" cm="1">
        <f t="array" ref="I283">INDEX('Subway Rank'!$J$2:$J$425,_xlfn.XMATCH($A283,'Subway Rank'!$C$2:$C$425),0)</f>
        <v>11209</v>
      </c>
      <c r="J283" s="92">
        <f t="shared" si="10"/>
        <v>5292.6769000000004</v>
      </c>
      <c r="K283" s="67">
        <f t="shared" si="11"/>
        <v>0.89458888747979315</v>
      </c>
      <c r="L283" s="60" cm="1">
        <f t="array" ref="L283">INDEX('Subway Rank'!$L$2:$L$425,_xlfn.XMATCH($A283,'Subway Rank'!$C$2:$C$425),0)</f>
        <v>53</v>
      </c>
      <c r="M283" s="7"/>
      <c r="N283" s="7"/>
    </row>
    <row r="284" spans="1:21" x14ac:dyDescent="0.2">
      <c r="A284" s="59" t="s">
        <v>336</v>
      </c>
      <c r="B284" s="35" t="str">
        <f>'Avg Weekday'!B284</f>
        <v/>
      </c>
      <c r="C284" s="10" t="s">
        <v>3</v>
      </c>
      <c r="D284" s="11">
        <v>16544</v>
      </c>
      <c r="E284" s="34">
        <v>17438.403899999998</v>
      </c>
      <c r="F284" s="34">
        <v>6024.7601999999997</v>
      </c>
      <c r="G284" s="34">
        <v>8813.1960999999992</v>
      </c>
      <c r="H284" s="103">
        <v>12456.633900000001</v>
      </c>
      <c r="I284" s="105" cm="1">
        <f t="array" ref="I284">INDEX('Subway Rank'!$J$2:$J$425,_xlfn.XMATCH($A284,'Subway Rank'!$C$2:$C$425),0)</f>
        <v>14244</v>
      </c>
      <c r="J284" s="92">
        <f t="shared" si="10"/>
        <v>1787.3660999999993</v>
      </c>
      <c r="K284" s="67">
        <f t="shared" si="11"/>
        <v>0.14348708602570387</v>
      </c>
      <c r="L284" s="60" cm="1">
        <f t="array" ref="L284">INDEX('Subway Rank'!$L$2:$L$425,_xlfn.XMATCH($A284,'Subway Rank'!$C$2:$C$425),0)</f>
        <v>94</v>
      </c>
      <c r="M284" s="7"/>
      <c r="N284" s="7"/>
    </row>
    <row r="285" spans="1:21" s="4" customFormat="1" x14ac:dyDescent="0.2">
      <c r="A285" s="59" t="s">
        <v>337</v>
      </c>
      <c r="B285" s="35" t="str">
        <f>'Avg Weekday'!B285</f>
        <v/>
      </c>
      <c r="C285" s="10" t="s">
        <v>3</v>
      </c>
      <c r="D285" s="11">
        <v>26010</v>
      </c>
      <c r="E285" s="34">
        <v>24475.4231</v>
      </c>
      <c r="F285" s="34">
        <v>7566.1082000000006</v>
      </c>
      <c r="G285" s="34">
        <v>10032.7647</v>
      </c>
      <c r="H285" s="103">
        <v>20514.614600000001</v>
      </c>
      <c r="I285" s="105" cm="1">
        <f t="array" ref="I285">INDEX('Subway Rank'!$J$2:$J$425,_xlfn.XMATCH($A285,'Subway Rank'!$C$2:$C$425),0)</f>
        <v>23212</v>
      </c>
      <c r="J285" s="92">
        <f t="shared" si="10"/>
        <v>2697.3853999999992</v>
      </c>
      <c r="K285" s="67">
        <f t="shared" si="11"/>
        <v>0.13148603825099395</v>
      </c>
      <c r="L285" s="60" cm="1">
        <f t="array" ref="L285">INDEX('Subway Rank'!$L$2:$L$425,_xlfn.XMATCH($A285,'Subway Rank'!$C$2:$C$425),0)</f>
        <v>38</v>
      </c>
      <c r="M285" s="7"/>
      <c r="N285" s="7"/>
      <c r="P285" s="1"/>
      <c r="Q285" s="1"/>
      <c r="U285" s="1"/>
    </row>
    <row r="286" spans="1:21" x14ac:dyDescent="0.2">
      <c r="A286" s="59" t="s">
        <v>338</v>
      </c>
      <c r="B286" s="35" t="str">
        <f>'Avg Weekday'!B286</f>
        <v/>
      </c>
      <c r="C286" s="10" t="s">
        <v>3</v>
      </c>
      <c r="D286" s="11">
        <v>26053</v>
      </c>
      <c r="E286" s="34">
        <v>27617.134599999998</v>
      </c>
      <c r="F286" s="34">
        <v>6632.5697</v>
      </c>
      <c r="G286" s="34">
        <v>12869.607800000002</v>
      </c>
      <c r="H286" s="103">
        <v>17851.716099999998</v>
      </c>
      <c r="I286" s="105" cm="1">
        <f t="array" ref="I286">INDEX('Subway Rank'!$J$2:$J$425,_xlfn.XMATCH($A286,'Subway Rank'!$C$2:$C$425),0)</f>
        <v>21725</v>
      </c>
      <c r="J286" s="92">
        <f t="shared" si="10"/>
        <v>3873.2839000000022</v>
      </c>
      <c r="K286" s="67">
        <f t="shared" si="11"/>
        <v>0.21696983518576138</v>
      </c>
      <c r="L286" s="60" cm="1">
        <f t="array" ref="L286">INDEX('Subway Rank'!$L$2:$L$425,_xlfn.XMATCH($A286,'Subway Rank'!$C$2:$C$425),0)</f>
        <v>60</v>
      </c>
      <c r="M286" s="7"/>
      <c r="N286" s="7"/>
    </row>
    <row r="287" spans="1:21" s="4" customFormat="1" x14ac:dyDescent="0.2">
      <c r="A287" s="59" t="s">
        <v>339</v>
      </c>
      <c r="B287" s="35">
        <f>'Avg Weekday'!B287</f>
        <v>31</v>
      </c>
      <c r="C287" s="10" t="s">
        <v>3</v>
      </c>
      <c r="D287" s="11">
        <v>5640</v>
      </c>
      <c r="E287" s="34">
        <v>16919.1731</v>
      </c>
      <c r="F287" s="34">
        <v>5668.8801000000003</v>
      </c>
      <c r="G287" s="34">
        <v>7322.4313000000002</v>
      </c>
      <c r="H287" s="103">
        <v>12878.405699999999</v>
      </c>
      <c r="I287" s="105" cm="1">
        <f t="array" ref="I287">INDEX('Subway Rank'!$J$2:$J$425,_xlfn.XMATCH($A287,'Subway Rank'!$C$2:$C$425),0)</f>
        <v>8772</v>
      </c>
      <c r="J287" s="92">
        <f t="shared" si="10"/>
        <v>-4106.4056999999993</v>
      </c>
      <c r="K287" s="67">
        <f t="shared" si="11"/>
        <v>-0.31885978712411578</v>
      </c>
      <c r="L287" s="60" cm="1">
        <f t="array" ref="L287">INDEX('Subway Rank'!$L$2:$L$425,_xlfn.XMATCH($A287,'Subway Rank'!$C$2:$C$425),0)</f>
        <v>131</v>
      </c>
      <c r="M287" s="7"/>
      <c r="N287" s="7"/>
      <c r="P287" s="1"/>
      <c r="Q287" s="1"/>
      <c r="U287" s="1"/>
    </row>
    <row r="288" spans="1:21" s="4" customFormat="1" x14ac:dyDescent="0.2">
      <c r="A288" s="59" t="s">
        <v>340</v>
      </c>
      <c r="B288" s="35" t="str">
        <f>'Avg Weekday'!B288</f>
        <v/>
      </c>
      <c r="C288" s="10" t="s">
        <v>3</v>
      </c>
      <c r="D288" s="11">
        <v>43040</v>
      </c>
      <c r="E288" s="34">
        <v>38340.269200000002</v>
      </c>
      <c r="F288" s="34">
        <v>12060.9442</v>
      </c>
      <c r="G288" s="34">
        <v>18516.862799999999</v>
      </c>
      <c r="H288" s="103">
        <v>27509.324700000001</v>
      </c>
      <c r="I288" s="105" cm="1">
        <f t="array" ref="I288">INDEX('Subway Rank'!$J$2:$J$425,_xlfn.XMATCH($A288,'Subway Rank'!$C$2:$C$425),0)</f>
        <v>33612</v>
      </c>
      <c r="J288" s="92">
        <f t="shared" si="10"/>
        <v>6102.675299999999</v>
      </c>
      <c r="K288" s="67">
        <f t="shared" si="11"/>
        <v>0.22184024386465578</v>
      </c>
      <c r="L288" s="60" cm="1">
        <f t="array" ref="L288">INDEX('Subway Rank'!$L$2:$L$425,_xlfn.XMATCH($A288,'Subway Rank'!$C$2:$C$425),0)</f>
        <v>26</v>
      </c>
      <c r="M288" s="7"/>
      <c r="N288" s="7"/>
      <c r="P288" s="1"/>
      <c r="Q288" s="1"/>
      <c r="U288" s="1"/>
    </row>
    <row r="289" spans="1:21" x14ac:dyDescent="0.2">
      <c r="A289" s="59" t="s">
        <v>341</v>
      </c>
      <c r="B289" s="35" t="str">
        <f>'Avg Weekday'!B289</f>
        <v/>
      </c>
      <c r="C289" s="10" t="s">
        <v>3</v>
      </c>
      <c r="D289" s="11">
        <v>81271</v>
      </c>
      <c r="E289" s="34">
        <v>82229.346099999995</v>
      </c>
      <c r="F289" s="34">
        <v>27584.382000000001</v>
      </c>
      <c r="G289" s="34">
        <v>38229.392200000002</v>
      </c>
      <c r="H289" s="103">
        <v>55421.7451</v>
      </c>
      <c r="I289" s="105" cm="1">
        <f t="array" ref="I289">INDEX('Subway Rank'!$J$2:$J$425,_xlfn.XMATCH($A289,'Subway Rank'!$C$2:$C$425),0)</f>
        <v>63818</v>
      </c>
      <c r="J289" s="92">
        <f t="shared" si="10"/>
        <v>8396.2548999999999</v>
      </c>
      <c r="K289" s="67">
        <f t="shared" si="11"/>
        <v>0.15149748325048681</v>
      </c>
      <c r="L289" s="60" cm="1">
        <f t="array" ref="L289">INDEX('Subway Rank'!$L$2:$L$425,_xlfn.XMATCH($A289,'Subway Rank'!$C$2:$C$425),0)</f>
        <v>7</v>
      </c>
      <c r="M289" s="7"/>
      <c r="N289" s="7"/>
    </row>
    <row r="290" spans="1:21" x14ac:dyDescent="0.2">
      <c r="A290" s="59" t="s">
        <v>342</v>
      </c>
      <c r="B290" s="35" t="str">
        <f>'Avg Weekday'!B290</f>
        <v/>
      </c>
      <c r="C290" s="10" t="s">
        <v>3</v>
      </c>
      <c r="D290" s="11">
        <v>25355</v>
      </c>
      <c r="E290" s="34">
        <v>22509.672999999999</v>
      </c>
      <c r="F290" s="34">
        <v>7316.1422000000002</v>
      </c>
      <c r="G290" s="34">
        <v>8926.7255000000005</v>
      </c>
      <c r="H290" s="103">
        <v>15136.2379</v>
      </c>
      <c r="I290" s="105" cm="1">
        <f t="array" ref="I290">INDEX('Subway Rank'!$J$2:$J$425,_xlfn.XMATCH($A290,'Subway Rank'!$C$2:$C$425),0)</f>
        <v>18279</v>
      </c>
      <c r="J290" s="92">
        <f t="shared" si="10"/>
        <v>3142.7620999999999</v>
      </c>
      <c r="K290" s="67">
        <f t="shared" si="11"/>
        <v>0.20763165330534344</v>
      </c>
      <c r="L290" s="60" cm="1">
        <f t="array" ref="L290">INDEX('Subway Rank'!$L$2:$L$425,_xlfn.XMATCH($A290,'Subway Rank'!$C$2:$C$425),0)</f>
        <v>58</v>
      </c>
      <c r="M290" s="7"/>
      <c r="N290" s="7"/>
    </row>
    <row r="291" spans="1:21" x14ac:dyDescent="0.2">
      <c r="A291" s="59" t="s">
        <v>343</v>
      </c>
      <c r="B291" s="35" t="str">
        <f>'Avg Weekday'!B291</f>
        <v/>
      </c>
      <c r="C291" s="10" t="s">
        <v>3</v>
      </c>
      <c r="D291" s="11">
        <v>13871</v>
      </c>
      <c r="E291" s="34">
        <v>13702.0769</v>
      </c>
      <c r="F291" s="34">
        <v>5531.1944999999996</v>
      </c>
      <c r="G291" s="34">
        <v>6677.3530000000001</v>
      </c>
      <c r="H291" s="103">
        <v>9437.6723000000002</v>
      </c>
      <c r="I291" s="105" cm="1">
        <f t="array" ref="I291">INDEX('Subway Rank'!$J$2:$J$425,_xlfn.XMATCH($A291,'Subway Rank'!$C$2:$C$425),0)</f>
        <v>11112</v>
      </c>
      <c r="J291" s="92">
        <f t="shared" si="10"/>
        <v>1674.3276999999998</v>
      </c>
      <c r="K291" s="67">
        <f t="shared" si="11"/>
        <v>0.17740896767521794</v>
      </c>
      <c r="L291" s="60" cm="1">
        <f t="array" ref="L291">INDEX('Subway Rank'!$L$2:$L$425,_xlfn.XMATCH($A291,'Subway Rank'!$C$2:$C$425),0)</f>
        <v>40</v>
      </c>
      <c r="M291" s="7"/>
      <c r="N291" s="7"/>
    </row>
    <row r="292" spans="1:21" s="4" customFormat="1" x14ac:dyDescent="0.2">
      <c r="A292" s="59" t="s">
        <v>344</v>
      </c>
      <c r="B292" s="35" t="str">
        <f>'Avg Weekday'!B292</f>
        <v/>
      </c>
      <c r="C292" s="10" t="s">
        <v>3</v>
      </c>
      <c r="D292" s="11">
        <v>13440</v>
      </c>
      <c r="E292" s="34">
        <v>14771.365399999999</v>
      </c>
      <c r="F292" s="34">
        <v>3911.3119000000002</v>
      </c>
      <c r="G292" s="34">
        <v>6153.8626999999997</v>
      </c>
      <c r="H292" s="103">
        <v>10982.9445</v>
      </c>
      <c r="I292" s="105" cm="1">
        <f t="array" ref="I292">INDEX('Subway Rank'!$J$2:$J$425,_xlfn.XMATCH($A292,'Subway Rank'!$C$2:$C$425),0)</f>
        <v>13542</v>
      </c>
      <c r="J292" s="92">
        <f t="shared" si="10"/>
        <v>2559.0555000000004</v>
      </c>
      <c r="K292" s="67">
        <f t="shared" si="11"/>
        <v>0.23300267974585509</v>
      </c>
      <c r="L292" s="60" cm="1">
        <f t="array" ref="L292">INDEX('Subway Rank'!$L$2:$L$425,_xlfn.XMATCH($A292,'Subway Rank'!$C$2:$C$425),0)</f>
        <v>75</v>
      </c>
      <c r="M292" s="7"/>
      <c r="N292" s="7"/>
      <c r="P292" s="1"/>
      <c r="Q292" s="1"/>
      <c r="U292" s="1"/>
    </row>
    <row r="293" spans="1:21" x14ac:dyDescent="0.2">
      <c r="A293" s="59" t="s">
        <v>345</v>
      </c>
      <c r="B293" s="35" t="str">
        <f>'Avg Weekday'!B293</f>
        <v/>
      </c>
      <c r="C293" s="10" t="s">
        <v>3</v>
      </c>
      <c r="D293" s="11">
        <v>52267</v>
      </c>
      <c r="E293" s="34">
        <v>49596.8269</v>
      </c>
      <c r="F293" s="34">
        <v>18309.1286</v>
      </c>
      <c r="G293" s="34">
        <v>25813.451000000001</v>
      </c>
      <c r="H293" s="103">
        <v>34748.390299999999</v>
      </c>
      <c r="I293" s="105" cm="1">
        <f t="array" ref="I293">INDEX('Subway Rank'!$J$2:$J$425,_xlfn.XMATCH($A293,'Subway Rank'!$C$2:$C$425),0)</f>
        <v>40610</v>
      </c>
      <c r="J293" s="92">
        <f t="shared" si="10"/>
        <v>5861.6097000000009</v>
      </c>
      <c r="K293" s="67">
        <f t="shared" si="11"/>
        <v>0.16868722980816758</v>
      </c>
      <c r="L293" s="60" cm="1">
        <f t="array" ref="L293">INDEX('Subway Rank'!$L$2:$L$425,_xlfn.XMATCH($A293,'Subway Rank'!$C$2:$C$425),0)</f>
        <v>22</v>
      </c>
      <c r="M293" s="7"/>
      <c r="N293" s="7"/>
    </row>
    <row r="294" spans="1:21" x14ac:dyDescent="0.2">
      <c r="A294" s="59" t="s">
        <v>346</v>
      </c>
      <c r="B294" s="35">
        <f>'Avg Weekday'!B294</f>
        <v>32</v>
      </c>
      <c r="C294" s="10" t="s">
        <v>3</v>
      </c>
      <c r="D294" s="11">
        <v>4370</v>
      </c>
      <c r="E294" s="34">
        <v>11611.288499999999</v>
      </c>
      <c r="F294" s="34">
        <v>3318.9863999999998</v>
      </c>
      <c r="G294" s="34">
        <v>6011.3528999999999</v>
      </c>
      <c r="H294" s="103">
        <v>8132.7762999999995</v>
      </c>
      <c r="I294" s="105" cm="1">
        <f t="array" ref="I294">INDEX('Subway Rank'!$J$2:$J$425,_xlfn.XMATCH($A294,'Subway Rank'!$C$2:$C$425),0)</f>
        <v>10442</v>
      </c>
      <c r="J294" s="92">
        <f t="shared" si="10"/>
        <v>2309.2237000000005</v>
      </c>
      <c r="K294" s="67">
        <f t="shared" si="11"/>
        <v>0.28394039314717173</v>
      </c>
      <c r="L294" s="60" cm="1">
        <f t="array" ref="L294">INDEX('Subway Rank'!$L$2:$L$425,_xlfn.XMATCH($A294,'Subway Rank'!$C$2:$C$425),0)</f>
        <v>151</v>
      </c>
      <c r="M294" s="7"/>
      <c r="N294" s="7"/>
    </row>
    <row r="295" spans="1:21" x14ac:dyDescent="0.2">
      <c r="A295" s="59" t="s">
        <v>347</v>
      </c>
      <c r="B295" s="35" t="str">
        <f>'Avg Weekday'!B295</f>
        <v/>
      </c>
      <c r="C295" s="35" t="s">
        <v>3</v>
      </c>
      <c r="D295" s="11">
        <v>25320</v>
      </c>
      <c r="E295" s="34">
        <v>27585.384600000001</v>
      </c>
      <c r="F295" s="34">
        <v>10129.7665</v>
      </c>
      <c r="G295" s="34">
        <v>15037.215700000001</v>
      </c>
      <c r="H295" s="103">
        <v>18041.647499999999</v>
      </c>
      <c r="I295" s="105" cm="1">
        <f t="array" ref="I295">INDEX('Subway Rank'!$J$2:$J$425,_xlfn.XMATCH($A295,'Subway Rank'!$C$2:$C$425),0)</f>
        <v>20341</v>
      </c>
      <c r="J295" s="92">
        <f t="shared" si="10"/>
        <v>2299.3525000000009</v>
      </c>
      <c r="K295" s="67">
        <f t="shared" si="11"/>
        <v>0.12744692523229939</v>
      </c>
      <c r="L295" s="60" cm="1">
        <f t="array" ref="L295">INDEX('Subway Rank'!$L$2:$L$425,_xlfn.XMATCH($A295,'Subway Rank'!$C$2:$C$425),0)</f>
        <v>27</v>
      </c>
      <c r="M295" s="7"/>
      <c r="N295" s="7"/>
    </row>
    <row r="296" spans="1:21" x14ac:dyDescent="0.2">
      <c r="A296" s="59" t="s">
        <v>348</v>
      </c>
      <c r="B296" s="35" t="str">
        <f>'Avg Weekday'!B296</f>
        <v/>
      </c>
      <c r="C296" s="10" t="s">
        <v>3</v>
      </c>
      <c r="D296" s="11">
        <v>22083</v>
      </c>
      <c r="E296" s="34">
        <v>22223.4424</v>
      </c>
      <c r="F296" s="34">
        <v>8887.7812999999987</v>
      </c>
      <c r="G296" s="34">
        <v>11874.5098</v>
      </c>
      <c r="H296" s="103">
        <v>16704.6414</v>
      </c>
      <c r="I296" s="105" cm="1">
        <f t="array" ref="I296">INDEX('Subway Rank'!$J$2:$J$425,_xlfn.XMATCH($A296,'Subway Rank'!$C$2:$C$425),0)</f>
        <v>19372</v>
      </c>
      <c r="J296" s="92">
        <f t="shared" si="10"/>
        <v>2667.3585999999996</v>
      </c>
      <c r="K296" s="67">
        <f t="shared" si="11"/>
        <v>0.15967769293149864</v>
      </c>
      <c r="L296" s="60" cm="1">
        <f t="array" ref="L296">INDEX('Subway Rank'!$L$2:$L$425,_xlfn.XMATCH($A296,'Subway Rank'!$C$2:$C$425),0)</f>
        <v>30</v>
      </c>
      <c r="M296" s="7"/>
      <c r="N296" s="7"/>
    </row>
    <row r="297" spans="1:21" x14ac:dyDescent="0.2">
      <c r="A297" s="59" t="s">
        <v>349</v>
      </c>
      <c r="B297" s="35" t="str">
        <f>'Avg Weekday'!B297</f>
        <v/>
      </c>
      <c r="C297" s="10" t="s">
        <v>3</v>
      </c>
      <c r="D297" s="11">
        <v>20898</v>
      </c>
      <c r="E297" s="34">
        <v>17404.077000000001</v>
      </c>
      <c r="F297" s="34">
        <v>6431.7952000000005</v>
      </c>
      <c r="G297" s="34">
        <v>9222.4706000000006</v>
      </c>
      <c r="H297" s="103">
        <v>13697.936300000001</v>
      </c>
      <c r="I297" s="105" cm="1">
        <f t="array" ref="I297">INDEX('Subway Rank'!$J$2:$J$425,_xlfn.XMATCH($A297,'Subway Rank'!$C$2:$C$425),0)</f>
        <v>14981</v>
      </c>
      <c r="J297" s="92">
        <f t="shared" ref="J297:J348" si="12">I297-H297</f>
        <v>1283.0636999999988</v>
      </c>
      <c r="K297" s="67">
        <f t="shared" ref="K297:K349" si="13">J297/H297</f>
        <v>9.3668394413543785E-2</v>
      </c>
      <c r="L297" s="60" cm="1">
        <f t="array" ref="L297">INDEX('Subway Rank'!$L$2:$L$425,_xlfn.XMATCH($A297,'Subway Rank'!$C$2:$C$425),0)</f>
        <v>93</v>
      </c>
      <c r="M297" s="7"/>
      <c r="N297" s="7"/>
    </row>
    <row r="298" spans="1:21" s="4" customFormat="1" x14ac:dyDescent="0.2">
      <c r="A298" s="59" t="s">
        <v>350</v>
      </c>
      <c r="B298" s="35" t="str">
        <f>'Avg Weekday'!B298</f>
        <v/>
      </c>
      <c r="C298" s="10" t="s">
        <v>3</v>
      </c>
      <c r="D298" s="11">
        <v>24397</v>
      </c>
      <c r="E298" s="34">
        <v>21085.5769</v>
      </c>
      <c r="F298" s="34">
        <v>6317.7443999999996</v>
      </c>
      <c r="G298" s="34">
        <v>11587.352999999999</v>
      </c>
      <c r="H298" s="103">
        <v>15944.9084</v>
      </c>
      <c r="I298" s="105" cm="1">
        <f t="array" ref="I298">INDEX('Subway Rank'!$J$2:$J$425,_xlfn.XMATCH($A298,'Subway Rank'!$C$2:$C$425),0)</f>
        <v>17903</v>
      </c>
      <c r="J298" s="92">
        <f t="shared" si="12"/>
        <v>1958.0915999999997</v>
      </c>
      <c r="K298" s="67">
        <f t="shared" si="13"/>
        <v>0.12280356530615126</v>
      </c>
      <c r="L298" s="60" cm="1">
        <f t="array" ref="L298">INDEX('Subway Rank'!$L$2:$L$425,_xlfn.XMATCH($A298,'Subway Rank'!$C$2:$C$425),0)</f>
        <v>87</v>
      </c>
      <c r="M298" s="7"/>
      <c r="N298" s="7"/>
      <c r="P298" s="1"/>
      <c r="Q298" s="1"/>
      <c r="U298" s="1"/>
    </row>
    <row r="299" spans="1:21" x14ac:dyDescent="0.2">
      <c r="A299" s="59" t="s">
        <v>351</v>
      </c>
      <c r="B299" s="35" t="str">
        <f>'Avg Weekday'!B299</f>
        <v/>
      </c>
      <c r="C299" s="10" t="s">
        <v>3</v>
      </c>
      <c r="D299" s="11">
        <v>15247</v>
      </c>
      <c r="E299" s="34">
        <v>18175.4231</v>
      </c>
      <c r="F299" s="34">
        <v>5129.7322999999997</v>
      </c>
      <c r="G299" s="34">
        <v>9211.6667000000016</v>
      </c>
      <c r="H299" s="103">
        <v>12704.723699999999</v>
      </c>
      <c r="I299" s="105" cm="1">
        <f t="array" ref="I299">INDEX('Subway Rank'!$J$2:$J$425,_xlfn.XMATCH($A299,'Subway Rank'!$C$2:$C$425),0)</f>
        <v>17422</v>
      </c>
      <c r="J299" s="92">
        <f t="shared" si="12"/>
        <v>4717.2763000000014</v>
      </c>
      <c r="K299" s="67">
        <f t="shared" si="13"/>
        <v>0.37130097524277539</v>
      </c>
      <c r="L299" s="60" cm="1">
        <f t="array" ref="L299">INDEX('Subway Rank'!$L$2:$L$425,_xlfn.XMATCH($A299,'Subway Rank'!$C$2:$C$425),0)</f>
        <v>99</v>
      </c>
      <c r="M299" s="7"/>
      <c r="N299" s="7"/>
    </row>
    <row r="300" spans="1:21" x14ac:dyDescent="0.2">
      <c r="A300" s="59" t="s">
        <v>544</v>
      </c>
      <c r="B300" s="35" t="str">
        <f>'Avg Weekday'!B300</f>
        <v/>
      </c>
      <c r="C300" s="10" t="s">
        <v>3</v>
      </c>
      <c r="D300" s="11">
        <v>22559</v>
      </c>
      <c r="E300" s="34">
        <v>18712.6538</v>
      </c>
      <c r="F300" s="34">
        <v>7453.3216999999995</v>
      </c>
      <c r="G300" s="34">
        <v>10279.058799999999</v>
      </c>
      <c r="H300" s="103">
        <v>14507.174199999999</v>
      </c>
      <c r="I300" s="105" cm="1">
        <f t="array" ref="I300">INDEX('Subway Rank'!$J$2:$J$425,_xlfn.XMATCH($A300,'Subway Rank'!$C$2:$C$425),0)</f>
        <v>15280</v>
      </c>
      <c r="J300" s="92">
        <f t="shared" si="12"/>
        <v>772.82580000000053</v>
      </c>
      <c r="K300" s="67">
        <f t="shared" si="13"/>
        <v>5.3271973531551067E-2</v>
      </c>
      <c r="L300" s="60" cm="1">
        <f t="array" ref="L300">INDEX('Subway Rank'!$L$2:$L$425,_xlfn.XMATCH($A300,'Subway Rank'!$C$2:$C$425),0)</f>
        <v>74</v>
      </c>
      <c r="M300" s="7"/>
      <c r="N300" s="7"/>
    </row>
    <row r="301" spans="1:21" x14ac:dyDescent="0.2">
      <c r="A301" s="59" t="s">
        <v>545</v>
      </c>
      <c r="B301" s="35" t="str">
        <f>'Avg Weekday'!B301</f>
        <v/>
      </c>
      <c r="C301" s="10" t="s">
        <v>3</v>
      </c>
      <c r="D301" s="11">
        <v>46269</v>
      </c>
      <c r="E301" s="34">
        <v>46648.230800000005</v>
      </c>
      <c r="F301" s="34">
        <v>17009.938999999998</v>
      </c>
      <c r="G301" s="34">
        <v>23944.098099999999</v>
      </c>
      <c r="H301" s="103">
        <v>32662.976599999998</v>
      </c>
      <c r="I301" s="105" cm="1">
        <f t="array" ref="I301">INDEX('Subway Rank'!$J$2:$J$425,_xlfn.XMATCH($A301,'Subway Rank'!$C$2:$C$425),0)</f>
        <v>40016</v>
      </c>
      <c r="J301" s="92">
        <f t="shared" si="12"/>
        <v>7353.0234000000019</v>
      </c>
      <c r="K301" s="67">
        <f t="shared" si="13"/>
        <v>0.22511798266420099</v>
      </c>
      <c r="L301" s="60" cm="1">
        <f t="array" ref="L301">INDEX('Subway Rank'!$L$2:$L$425,_xlfn.XMATCH($A301,'Subway Rank'!$C$2:$C$425),0)</f>
        <v>16</v>
      </c>
      <c r="M301" s="7"/>
      <c r="N301" s="7"/>
    </row>
    <row r="302" spans="1:21" s="4" customFormat="1" x14ac:dyDescent="0.2">
      <c r="A302" s="59" t="s">
        <v>547</v>
      </c>
      <c r="B302" s="35" t="str">
        <f>'Avg Weekday'!B302</f>
        <v/>
      </c>
      <c r="C302" s="10" t="s">
        <v>3</v>
      </c>
      <c r="D302" s="11">
        <v>3702</v>
      </c>
      <c r="E302" s="34">
        <v>9608.9231</v>
      </c>
      <c r="F302" s="34">
        <v>3432.0844999999999</v>
      </c>
      <c r="G302" s="34">
        <v>5339.6275000000005</v>
      </c>
      <c r="H302" s="103">
        <v>6571.7615999999998</v>
      </c>
      <c r="I302" s="105" cm="1">
        <f t="array" ref="I302">INDEX('Subway Rank'!$J$2:$J$425,_xlfn.XMATCH($A302,'Subway Rank'!$C$2:$C$425),0)</f>
        <v>8473</v>
      </c>
      <c r="J302" s="92">
        <f t="shared" si="12"/>
        <v>1901.2384000000002</v>
      </c>
      <c r="K302" s="67">
        <f t="shared" si="13"/>
        <v>0.28930422552151014</v>
      </c>
      <c r="L302" s="60" cm="1">
        <f t="array" ref="L302">INDEX('Subway Rank'!$L$2:$L$425,_xlfn.XMATCH($A302,'Subway Rank'!$C$2:$C$425),0)</f>
        <v>137</v>
      </c>
      <c r="M302" s="7"/>
      <c r="N302" s="7"/>
      <c r="P302" s="1"/>
      <c r="Q302" s="1"/>
      <c r="U302" s="1"/>
    </row>
    <row r="303" spans="1:21" s="4" customFormat="1" x14ac:dyDescent="0.2">
      <c r="A303" s="59" t="s">
        <v>353</v>
      </c>
      <c r="B303" s="35" t="str">
        <f>'Avg Weekday'!B303</f>
        <v/>
      </c>
      <c r="C303" s="35" t="s">
        <v>3</v>
      </c>
      <c r="D303" s="11">
        <v>29540</v>
      </c>
      <c r="E303" s="34">
        <v>31158.115400000002</v>
      </c>
      <c r="F303" s="34">
        <v>10789.318599999999</v>
      </c>
      <c r="G303" s="34">
        <v>15468.6078</v>
      </c>
      <c r="H303" s="103">
        <v>20095.1417</v>
      </c>
      <c r="I303" s="105" cm="1">
        <f t="array" ref="I303">INDEX('Subway Rank'!$J$2:$J$425,_xlfn.XMATCH($A303,'Subway Rank'!$C$2:$C$425),0)</f>
        <v>22534</v>
      </c>
      <c r="J303" s="92">
        <f t="shared" si="12"/>
        <v>2438.8582999999999</v>
      </c>
      <c r="K303" s="67">
        <f t="shared" si="13"/>
        <v>0.12136556867374565</v>
      </c>
      <c r="L303" s="60" cm="1">
        <f t="array" ref="L303">INDEX('Subway Rank'!$L$2:$L$425,_xlfn.XMATCH($A303,'Subway Rank'!$C$2:$C$425),0)</f>
        <v>48</v>
      </c>
      <c r="M303" s="7"/>
      <c r="N303" s="7"/>
      <c r="P303" s="1"/>
      <c r="Q303" s="1"/>
      <c r="U303" s="1"/>
    </row>
    <row r="304" spans="1:21" x14ac:dyDescent="0.2">
      <c r="A304" s="59" t="s">
        <v>354</v>
      </c>
      <c r="B304" s="35" t="str">
        <f>'Avg Weekday'!B304</f>
        <v/>
      </c>
      <c r="C304" s="10" t="s">
        <v>3</v>
      </c>
      <c r="D304" s="11">
        <v>46410</v>
      </c>
      <c r="E304" s="34">
        <v>47374.25</v>
      </c>
      <c r="F304" s="34">
        <v>16512.768899999999</v>
      </c>
      <c r="G304" s="34">
        <v>21677.392099999997</v>
      </c>
      <c r="H304" s="103">
        <v>28688.751100000001</v>
      </c>
      <c r="I304" s="105" cm="1">
        <f t="array" ref="I304">INDEX('Subway Rank'!$J$2:$J$425,_xlfn.XMATCH($A304,'Subway Rank'!$C$2:$C$425),0)</f>
        <v>31319</v>
      </c>
      <c r="J304" s="92">
        <f t="shared" si="12"/>
        <v>2630.2488999999987</v>
      </c>
      <c r="K304" s="67">
        <f t="shared" si="13"/>
        <v>9.1682237781344156E-2</v>
      </c>
      <c r="L304" s="60" cm="1">
        <f t="array" ref="L304">INDEX('Subway Rank'!$L$2:$L$425,_xlfn.XMATCH($A304,'Subway Rank'!$C$2:$C$425),0)</f>
        <v>23</v>
      </c>
      <c r="M304" s="7"/>
      <c r="N304" s="7"/>
    </row>
    <row r="305" spans="1:21" x14ac:dyDescent="0.2">
      <c r="A305" s="59" t="s">
        <v>355</v>
      </c>
      <c r="B305" s="35" t="str">
        <f>'Avg Weekday'!B305</f>
        <v/>
      </c>
      <c r="C305" s="10" t="s">
        <v>3</v>
      </c>
      <c r="D305" s="11">
        <v>13124</v>
      </c>
      <c r="E305" s="34">
        <v>13079.8462</v>
      </c>
      <c r="F305" s="34">
        <v>5827.4269000000004</v>
      </c>
      <c r="G305" s="34">
        <v>6959.8431</v>
      </c>
      <c r="H305" s="103">
        <v>9179.5640999999996</v>
      </c>
      <c r="I305" s="105" cm="1">
        <f t="array" ref="I305">INDEX('Subway Rank'!$J$2:$J$425,_xlfn.XMATCH($A305,'Subway Rank'!$C$2:$C$425),0)</f>
        <v>10128</v>
      </c>
      <c r="J305" s="92">
        <f t="shared" si="12"/>
        <v>948.4359000000004</v>
      </c>
      <c r="K305" s="67">
        <f t="shared" si="13"/>
        <v>0.10332036354536708</v>
      </c>
      <c r="L305" s="60" cm="1">
        <f t="array" ref="L305">INDEX('Subway Rank'!$L$2:$L$425,_xlfn.XMATCH($A305,'Subway Rank'!$C$2:$C$425),0)</f>
        <v>72</v>
      </c>
      <c r="M305" s="7"/>
      <c r="N305" s="7"/>
    </row>
    <row r="306" spans="1:21" x14ac:dyDescent="0.2">
      <c r="A306" s="59" t="s">
        <v>356</v>
      </c>
      <c r="B306" s="35" t="str">
        <f>'Avg Weekday'!B306</f>
        <v/>
      </c>
      <c r="C306" s="10" t="s">
        <v>3</v>
      </c>
      <c r="D306" s="11">
        <v>5691</v>
      </c>
      <c r="E306" s="34">
        <v>8828.4231</v>
      </c>
      <c r="F306" s="34">
        <v>3426.3661000000002</v>
      </c>
      <c r="G306" s="34">
        <v>4670.2157000000007</v>
      </c>
      <c r="H306" s="103">
        <v>5348.9027000000006</v>
      </c>
      <c r="I306" s="105" cm="1">
        <f t="array" ref="I306">INDEX('Subway Rank'!$J$2:$J$425,_xlfn.XMATCH($A306,'Subway Rank'!$C$2:$C$425),0)</f>
        <v>6611</v>
      </c>
      <c r="J306" s="92">
        <f t="shared" si="12"/>
        <v>1262.0972999999994</v>
      </c>
      <c r="K306" s="67">
        <f t="shared" si="13"/>
        <v>0.2359544322987964</v>
      </c>
      <c r="L306" s="60" cm="1">
        <f t="array" ref="L306">INDEX('Subway Rank'!$L$2:$L$425,_xlfn.XMATCH($A306,'Subway Rank'!$C$2:$C$425),0)</f>
        <v>148</v>
      </c>
      <c r="M306" s="7"/>
      <c r="N306" s="7"/>
    </row>
    <row r="307" spans="1:21" x14ac:dyDescent="0.2">
      <c r="A307" s="59" t="s">
        <v>357</v>
      </c>
      <c r="B307" s="35" t="str">
        <f>'Avg Weekday'!B307</f>
        <v/>
      </c>
      <c r="C307" s="35" t="s">
        <v>3</v>
      </c>
      <c r="D307" s="11">
        <v>20254</v>
      </c>
      <c r="E307" s="34">
        <v>21012.6731</v>
      </c>
      <c r="F307" s="34">
        <v>7829.0894000000008</v>
      </c>
      <c r="G307" s="34">
        <v>10521.4902</v>
      </c>
      <c r="H307" s="103">
        <v>12834.269199999999</v>
      </c>
      <c r="I307" s="105" cm="1">
        <f t="array" ref="I307">INDEX('Subway Rank'!$J$2:$J$425,_xlfn.XMATCH($A307,'Subway Rank'!$C$2:$C$425),0)</f>
        <v>14026</v>
      </c>
      <c r="J307" s="92">
        <f t="shared" si="12"/>
        <v>1191.7308000000012</v>
      </c>
      <c r="K307" s="67">
        <f t="shared" si="13"/>
        <v>9.2855368812117589E-2</v>
      </c>
      <c r="L307" s="60" cm="1">
        <f t="array" ref="L307">INDEX('Subway Rank'!$L$2:$L$425,_xlfn.XMATCH($A307,'Subway Rank'!$C$2:$C$425),0)</f>
        <v>77</v>
      </c>
      <c r="M307" s="7"/>
      <c r="N307" s="7"/>
    </row>
    <row r="308" spans="1:21" x14ac:dyDescent="0.2">
      <c r="A308" s="59" t="s">
        <v>358</v>
      </c>
      <c r="B308" s="35" t="str">
        <f>'Avg Weekday'!B308</f>
        <v/>
      </c>
      <c r="C308" s="10" t="s">
        <v>3</v>
      </c>
      <c r="D308" s="11">
        <v>19118</v>
      </c>
      <c r="E308" s="34">
        <v>21107.692299999999</v>
      </c>
      <c r="F308" s="34">
        <v>6684.3315000000002</v>
      </c>
      <c r="G308" s="34">
        <v>9845.7451000000001</v>
      </c>
      <c r="H308" s="103">
        <v>14154.7482</v>
      </c>
      <c r="I308" s="105" cm="1">
        <f t="array" ref="I308">INDEX('Subway Rank'!$J$2:$J$425,_xlfn.XMATCH($A308,'Subway Rank'!$C$2:$C$425),0)</f>
        <v>16518</v>
      </c>
      <c r="J308" s="92">
        <f t="shared" si="12"/>
        <v>2363.2518</v>
      </c>
      <c r="K308" s="67">
        <f t="shared" si="13"/>
        <v>0.16695823667142309</v>
      </c>
      <c r="L308" s="60" cm="1">
        <f t="array" ref="L308">INDEX('Subway Rank'!$L$2:$L$425,_xlfn.XMATCH($A308,'Subway Rank'!$C$2:$C$425),0)</f>
        <v>85</v>
      </c>
      <c r="M308" s="7"/>
      <c r="N308" s="7"/>
    </row>
    <row r="309" spans="1:21" x14ac:dyDescent="0.2">
      <c r="A309" s="59" t="s">
        <v>359</v>
      </c>
      <c r="B309" s="35" t="str">
        <f>'Avg Weekday'!B309</f>
        <v/>
      </c>
      <c r="C309" s="10" t="s">
        <v>3</v>
      </c>
      <c r="D309" s="11">
        <v>5935</v>
      </c>
      <c r="E309" s="34">
        <v>6368.1154000000006</v>
      </c>
      <c r="F309" s="34">
        <v>2280.5973000000004</v>
      </c>
      <c r="G309" s="34">
        <v>3289.1372000000001</v>
      </c>
      <c r="H309" s="103">
        <v>4094.9486999999999</v>
      </c>
      <c r="I309" s="105" cm="1">
        <f t="array" ref="I309">INDEX('Subway Rank'!$J$2:$J$425,_xlfn.XMATCH($A309,'Subway Rank'!$C$2:$C$425),0)</f>
        <v>4888</v>
      </c>
      <c r="J309" s="92">
        <f t="shared" si="12"/>
        <v>793.05130000000008</v>
      </c>
      <c r="K309" s="67">
        <f t="shared" si="13"/>
        <v>0.19366574726564953</v>
      </c>
      <c r="L309" s="60" cm="1">
        <f t="array" ref="L309">INDEX('Subway Rank'!$L$2:$L$425,_xlfn.XMATCH($A309,'Subway Rank'!$C$2:$C$425),0)</f>
        <v>344</v>
      </c>
      <c r="M309" s="7"/>
      <c r="N309" s="7"/>
    </row>
    <row r="310" spans="1:21" s="4" customFormat="1" x14ac:dyDescent="0.2">
      <c r="A310" s="59" t="s">
        <v>360</v>
      </c>
      <c r="B310" s="35" t="str">
        <f>'Avg Weekday'!B310</f>
        <v/>
      </c>
      <c r="C310" s="10" t="s">
        <v>3</v>
      </c>
      <c r="D310" s="11">
        <v>17548</v>
      </c>
      <c r="E310" s="34">
        <v>19531.461600000002</v>
      </c>
      <c r="F310" s="34">
        <v>5335.2304000000004</v>
      </c>
      <c r="G310" s="34">
        <v>7833.5882999999994</v>
      </c>
      <c r="H310" s="103">
        <v>12251.5129</v>
      </c>
      <c r="I310" s="105" cm="1">
        <f t="array" ref="I310">INDEX('Subway Rank'!$J$2:$J$425,_xlfn.XMATCH($A310,'Subway Rank'!$C$2:$C$425),0)</f>
        <v>14337</v>
      </c>
      <c r="J310" s="92">
        <f t="shared" si="12"/>
        <v>2085.4871000000003</v>
      </c>
      <c r="K310" s="67">
        <f t="shared" si="13"/>
        <v>0.17022282203204475</v>
      </c>
      <c r="L310" s="60" cm="1">
        <f t="array" ref="L310">INDEX('Subway Rank'!$L$2:$L$425,_xlfn.XMATCH($A310,'Subway Rank'!$C$2:$C$425),0)</f>
        <v>57</v>
      </c>
      <c r="M310" s="7"/>
      <c r="N310" s="7"/>
      <c r="P310" s="1"/>
      <c r="Q310" s="1"/>
      <c r="U310" s="1"/>
    </row>
    <row r="311" spans="1:21" x14ac:dyDescent="0.2">
      <c r="A311" s="59" t="s">
        <v>361</v>
      </c>
      <c r="B311" s="35" t="str">
        <f>'Avg Weekday'!B311</f>
        <v/>
      </c>
      <c r="C311" s="10" t="s">
        <v>3</v>
      </c>
      <c r="D311" s="11">
        <v>3165</v>
      </c>
      <c r="E311" s="34">
        <v>3831.8077000000003</v>
      </c>
      <c r="F311" s="34">
        <v>1266.598</v>
      </c>
      <c r="G311" s="34">
        <v>2308.0196000000001</v>
      </c>
      <c r="H311" s="103">
        <v>2994.4196999999999</v>
      </c>
      <c r="I311" s="105" cm="1">
        <f t="array" ref="I311">INDEX('Subway Rank'!$J$2:$J$425,_xlfn.XMATCH($A311,'Subway Rank'!$C$2:$C$425),0)</f>
        <v>3705</v>
      </c>
      <c r="J311" s="92">
        <f t="shared" si="12"/>
        <v>710.58030000000008</v>
      </c>
      <c r="K311" s="67">
        <f t="shared" si="13"/>
        <v>0.23730150452857363</v>
      </c>
      <c r="L311" s="60" cm="1">
        <f t="array" ref="L311">INDEX('Subway Rank'!$L$2:$L$425,_xlfn.XMATCH($A311,'Subway Rank'!$C$2:$C$425),0)</f>
        <v>250</v>
      </c>
      <c r="M311" s="7"/>
      <c r="N311" s="7"/>
    </row>
    <row r="312" spans="1:21" x14ac:dyDescent="0.2">
      <c r="A312" s="59" t="s">
        <v>362</v>
      </c>
      <c r="B312" s="35" t="str">
        <f>'Avg Weekday'!B312</f>
        <v/>
      </c>
      <c r="C312" s="10" t="s">
        <v>3</v>
      </c>
      <c r="D312" s="11">
        <v>39512</v>
      </c>
      <c r="E312" s="34">
        <v>49254.692300000002</v>
      </c>
      <c r="F312" s="34">
        <v>16591.665499999999</v>
      </c>
      <c r="G312" s="34">
        <v>24488.392200000002</v>
      </c>
      <c r="H312" s="103">
        <v>36313.746599999999</v>
      </c>
      <c r="I312" s="105" cm="1">
        <f t="array" ref="I312">INDEX('Subway Rank'!$J$2:$J$425,_xlfn.XMATCH($A312,'Subway Rank'!$C$2:$C$425),0)</f>
        <v>43350</v>
      </c>
      <c r="J312" s="92">
        <f t="shared" si="12"/>
        <v>7036.2534000000014</v>
      </c>
      <c r="K312" s="67">
        <f t="shared" si="13"/>
        <v>0.19376280496488352</v>
      </c>
      <c r="L312" s="60" cm="1">
        <f t="array" ref="L312">INDEX('Subway Rank'!$L$2:$L$425,_xlfn.XMATCH($A312,'Subway Rank'!$C$2:$C$425),0)</f>
        <v>21</v>
      </c>
      <c r="M312" s="7"/>
      <c r="N312" s="7"/>
    </row>
    <row r="313" spans="1:21" x14ac:dyDescent="0.2">
      <c r="A313" s="59" t="s">
        <v>363</v>
      </c>
      <c r="B313" s="35" t="str">
        <f>'Avg Weekday'!B313</f>
        <v/>
      </c>
      <c r="C313" s="10" t="s">
        <v>3</v>
      </c>
      <c r="D313" s="11">
        <v>21829</v>
      </c>
      <c r="E313" s="34">
        <v>21606.057700000001</v>
      </c>
      <c r="F313" s="34">
        <v>6356.2813000000006</v>
      </c>
      <c r="G313" s="34">
        <v>9241.6471000000001</v>
      </c>
      <c r="H313" s="103">
        <v>14676.5882</v>
      </c>
      <c r="I313" s="105" cm="1">
        <f t="array" ref="I313">INDEX('Subway Rank'!$J$2:$J$425,_xlfn.XMATCH($A313,'Subway Rank'!$C$2:$C$425),0)</f>
        <v>17568</v>
      </c>
      <c r="J313" s="92">
        <f t="shared" si="12"/>
        <v>2891.4117999999999</v>
      </c>
      <c r="K313" s="67">
        <f t="shared" si="13"/>
        <v>0.19700844369265602</v>
      </c>
      <c r="L313" s="60" cm="1">
        <f t="array" ref="L313">INDEX('Subway Rank'!$L$2:$L$425,_xlfn.XMATCH($A313,'Subway Rank'!$C$2:$C$425),0)</f>
        <v>34</v>
      </c>
      <c r="M313" s="7"/>
      <c r="N313" s="7"/>
    </row>
    <row r="314" spans="1:21" x14ac:dyDescent="0.2">
      <c r="A314" s="59" t="s">
        <v>364</v>
      </c>
      <c r="B314" s="35" t="str">
        <f>'Avg Weekday'!B314</f>
        <v/>
      </c>
      <c r="C314" s="10" t="s">
        <v>3</v>
      </c>
      <c r="D314" s="11">
        <v>4690</v>
      </c>
      <c r="E314" s="34">
        <v>4545.9808000000003</v>
      </c>
      <c r="F314" s="34">
        <v>1512.4724000000001</v>
      </c>
      <c r="G314" s="34">
        <v>2573.2548999999999</v>
      </c>
      <c r="H314" s="103">
        <v>3787.6590999999999</v>
      </c>
      <c r="I314" s="105" cm="1">
        <f t="array" ref="I314">INDEX('Subway Rank'!$J$2:$J$425,_xlfn.XMATCH($A314,'Subway Rank'!$C$2:$C$425),0)</f>
        <v>4352</v>
      </c>
      <c r="J314" s="92">
        <f t="shared" si="12"/>
        <v>564.34090000000015</v>
      </c>
      <c r="K314" s="67">
        <f t="shared" si="13"/>
        <v>0.14899463893147094</v>
      </c>
      <c r="L314" s="60" cm="1">
        <f t="array" ref="L314">INDEX('Subway Rank'!$L$2:$L$425,_xlfn.XMATCH($A314,'Subway Rank'!$C$2:$C$425),0)</f>
        <v>276</v>
      </c>
      <c r="M314" s="7"/>
      <c r="N314" s="7"/>
    </row>
    <row r="315" spans="1:21" x14ac:dyDescent="0.2">
      <c r="A315" s="59" t="s">
        <v>365</v>
      </c>
      <c r="B315" s="35" t="str">
        <f>'Avg Weekday'!B315</f>
        <v/>
      </c>
      <c r="C315" s="10" t="s">
        <v>3</v>
      </c>
      <c r="D315" s="11">
        <v>17819</v>
      </c>
      <c r="E315" s="34">
        <v>18605.826999999997</v>
      </c>
      <c r="F315" s="34">
        <v>5975.9212000000007</v>
      </c>
      <c r="G315" s="34">
        <v>8759.6666999999998</v>
      </c>
      <c r="H315" s="103">
        <v>11514.9265</v>
      </c>
      <c r="I315" s="105" cm="1">
        <f t="array" ref="I315">INDEX('Subway Rank'!$J$2:$J$425,_xlfn.XMATCH($A315,'Subway Rank'!$C$2:$C$425),0)</f>
        <v>13840</v>
      </c>
      <c r="J315" s="92">
        <f t="shared" si="12"/>
        <v>2325.0735000000004</v>
      </c>
      <c r="K315" s="67">
        <f t="shared" si="13"/>
        <v>0.20191822327307088</v>
      </c>
      <c r="L315" s="60" cm="1">
        <f t="array" ref="L315">INDEX('Subway Rank'!$L$2:$L$425,_xlfn.XMATCH($A315,'Subway Rank'!$C$2:$C$425),0)</f>
        <v>73</v>
      </c>
      <c r="M315" s="7"/>
      <c r="N315" s="7"/>
    </row>
    <row r="316" spans="1:21" s="4" customFormat="1" x14ac:dyDescent="0.2">
      <c r="A316" s="59" t="s">
        <v>366</v>
      </c>
      <c r="B316" s="35" t="str">
        <f>'Avg Weekday'!B316</f>
        <v/>
      </c>
      <c r="C316" s="10" t="s">
        <v>3</v>
      </c>
      <c r="D316" s="11">
        <v>74070</v>
      </c>
      <c r="E316" s="34">
        <v>68705.596099999995</v>
      </c>
      <c r="F316" s="34">
        <v>20700.1927</v>
      </c>
      <c r="G316" s="34">
        <v>31938.352899999998</v>
      </c>
      <c r="H316" s="103">
        <v>42346.057000000001</v>
      </c>
      <c r="I316" s="105" cm="1">
        <f t="array" ref="I316">INDEX('Subway Rank'!$J$2:$J$425,_xlfn.XMATCH($A316,'Subway Rank'!$C$2:$C$425),0)</f>
        <v>49543</v>
      </c>
      <c r="J316" s="92">
        <f t="shared" si="12"/>
        <v>7196.9429999999993</v>
      </c>
      <c r="K316" s="67">
        <f t="shared" si="13"/>
        <v>0.16995544591081996</v>
      </c>
      <c r="L316" s="60" cm="1">
        <f t="array" ref="L316">INDEX('Subway Rank'!$L$2:$L$425,_xlfn.XMATCH($A316,'Subway Rank'!$C$2:$C$425),0)</f>
        <v>18</v>
      </c>
      <c r="M316" s="7"/>
      <c r="N316" s="7"/>
      <c r="P316" s="1"/>
      <c r="Q316" s="1"/>
      <c r="U316" s="1"/>
    </row>
    <row r="317" spans="1:21" x14ac:dyDescent="0.2">
      <c r="A317" s="59" t="s">
        <v>367</v>
      </c>
      <c r="B317" s="35" t="str">
        <f>'Avg Weekday'!B317</f>
        <v/>
      </c>
      <c r="C317" s="10" t="s">
        <v>3</v>
      </c>
      <c r="D317" s="11">
        <v>15269</v>
      </c>
      <c r="E317" s="34">
        <v>12588.480799999999</v>
      </c>
      <c r="F317" s="34">
        <v>5717.8759</v>
      </c>
      <c r="G317" s="34">
        <v>8268.8431</v>
      </c>
      <c r="H317" s="103">
        <v>10898.5717</v>
      </c>
      <c r="I317" s="105" cm="1">
        <f t="array" ref="I317">INDEX('Subway Rank'!$J$2:$J$425,_xlfn.XMATCH($A317,'Subway Rank'!$C$2:$C$425),0)</f>
        <v>12551</v>
      </c>
      <c r="J317" s="92">
        <f t="shared" si="12"/>
        <v>1652.4282999999996</v>
      </c>
      <c r="K317" s="67">
        <f t="shared" si="13"/>
        <v>0.15161879423154132</v>
      </c>
      <c r="L317" s="60" cm="1">
        <f t="array" ref="L317">INDEX('Subway Rank'!$L$2:$L$425,_xlfn.XMATCH($A317,'Subway Rank'!$C$2:$C$425),0)</f>
        <v>117</v>
      </c>
      <c r="M317" s="7"/>
      <c r="N317" s="7"/>
    </row>
    <row r="318" spans="1:21" x14ac:dyDescent="0.2">
      <c r="A318" s="59" t="s">
        <v>368</v>
      </c>
      <c r="B318" s="35">
        <f>'Avg Weekday'!B318</f>
        <v>34</v>
      </c>
      <c r="C318" s="10" t="s">
        <v>3</v>
      </c>
      <c r="D318" s="11">
        <v>3673</v>
      </c>
      <c r="E318" s="34">
        <v>9538.6153999999988</v>
      </c>
      <c r="F318" s="34">
        <v>3419.6661999999997</v>
      </c>
      <c r="G318" s="34">
        <v>4940.8627999999999</v>
      </c>
      <c r="H318" s="103">
        <v>5893.2518</v>
      </c>
      <c r="I318" s="105" cm="1">
        <f t="array" ref="I318">INDEX('Subway Rank'!$J$2:$J$425,_xlfn.XMATCH($A318,'Subway Rank'!$C$2:$C$425),0)</f>
        <v>6592</v>
      </c>
      <c r="J318" s="92">
        <f t="shared" si="12"/>
        <v>698.7482</v>
      </c>
      <c r="K318" s="67">
        <f t="shared" si="13"/>
        <v>0.11856751140346659</v>
      </c>
      <c r="L318" s="60" cm="1">
        <f t="array" ref="L318">INDEX('Subway Rank'!$L$2:$L$425,_xlfn.XMATCH($A318,'Subway Rank'!$C$2:$C$425),0)</f>
        <v>192</v>
      </c>
      <c r="M318" s="7"/>
      <c r="N318" s="7"/>
    </row>
    <row r="319" spans="1:21" x14ac:dyDescent="0.2">
      <c r="A319" s="59" t="s">
        <v>369</v>
      </c>
      <c r="B319" s="35" t="str">
        <f>'Avg Weekday'!B319</f>
        <v/>
      </c>
      <c r="C319" s="10" t="s">
        <v>3</v>
      </c>
      <c r="D319" s="11">
        <v>10634</v>
      </c>
      <c r="E319" s="34">
        <v>9296.0960999999988</v>
      </c>
      <c r="F319" s="34">
        <v>4126.3374999999996</v>
      </c>
      <c r="G319" s="34">
        <v>5172.902</v>
      </c>
      <c r="H319" s="103">
        <v>5867.3492000000006</v>
      </c>
      <c r="I319" s="105" cm="1">
        <f t="array" ref="I319">INDEX('Subway Rank'!$J$2:$J$425,_xlfn.XMATCH($A319,'Subway Rank'!$C$2:$C$425),0)</f>
        <v>6397</v>
      </c>
      <c r="J319" s="92">
        <f t="shared" si="12"/>
        <v>529.65079999999944</v>
      </c>
      <c r="K319" s="67">
        <f t="shared" si="13"/>
        <v>9.0270884166907844E-2</v>
      </c>
      <c r="L319" s="60" cm="1">
        <f t="array" ref="L319">INDEX('Subway Rank'!$L$2:$L$425,_xlfn.XMATCH($A319,'Subway Rank'!$C$2:$C$425),0)</f>
        <v>207</v>
      </c>
      <c r="M319" s="7"/>
      <c r="N319" s="7"/>
    </row>
    <row r="320" spans="1:21" x14ac:dyDescent="0.2">
      <c r="A320" s="59" t="s">
        <v>370</v>
      </c>
      <c r="B320" s="35" t="str">
        <f>'Avg Weekday'!B320</f>
        <v/>
      </c>
      <c r="C320" s="10" t="s">
        <v>3</v>
      </c>
      <c r="D320" s="11">
        <v>12837</v>
      </c>
      <c r="E320" s="34">
        <v>12949.096099999999</v>
      </c>
      <c r="F320" s="34">
        <v>4595.3476000000001</v>
      </c>
      <c r="G320" s="34">
        <v>6374.0589</v>
      </c>
      <c r="H320" s="103">
        <v>8871.7706999999991</v>
      </c>
      <c r="I320" s="105" cm="1">
        <f t="array" ref="I320">INDEX('Subway Rank'!$J$2:$J$425,_xlfn.XMATCH($A320,'Subway Rank'!$C$2:$C$425),0)</f>
        <v>9934</v>
      </c>
      <c r="J320" s="92">
        <f t="shared" si="12"/>
        <v>1062.2293000000009</v>
      </c>
      <c r="K320" s="67">
        <f t="shared" si="13"/>
        <v>0.11973137448198486</v>
      </c>
      <c r="L320" s="60" cm="1">
        <f t="array" ref="L320">INDEX('Subway Rank'!$L$2:$L$425,_xlfn.XMATCH($A320,'Subway Rank'!$C$2:$C$425),0)</f>
        <v>70</v>
      </c>
      <c r="M320" s="7"/>
      <c r="N320" s="7"/>
    </row>
    <row r="321" spans="1:21" x14ac:dyDescent="0.2">
      <c r="A321" s="59" t="s">
        <v>548</v>
      </c>
      <c r="B321" s="35" t="str">
        <f>'Avg Weekday'!B321</f>
        <v/>
      </c>
      <c r="C321" s="10" t="s">
        <v>3</v>
      </c>
      <c r="D321" s="11">
        <v>59443</v>
      </c>
      <c r="E321" s="34">
        <v>45802.461500000005</v>
      </c>
      <c r="F321" s="34">
        <v>13729.137200000001</v>
      </c>
      <c r="G321" s="34">
        <v>21845.7451</v>
      </c>
      <c r="H321" s="103">
        <v>30258.260200000001</v>
      </c>
      <c r="I321" s="105" cm="1">
        <f t="array" ref="I321">INDEX('Subway Rank'!$J$2:$J$425,_xlfn.XMATCH($A321,'Subway Rank'!$C$2:$C$425),0)</f>
        <v>35944</v>
      </c>
      <c r="J321" s="92">
        <f t="shared" si="12"/>
        <v>5685.7397999999994</v>
      </c>
      <c r="K321" s="67">
        <f t="shared" si="13"/>
        <v>0.18790702976372711</v>
      </c>
      <c r="L321" s="60" cm="1">
        <f t="array" ref="L321">INDEX('Subway Rank'!$L$2:$L$425,_xlfn.XMATCH($A321,'Subway Rank'!$C$2:$C$425),0)</f>
        <v>11</v>
      </c>
      <c r="M321" s="7"/>
      <c r="N321" s="7"/>
    </row>
    <row r="322" spans="1:21" x14ac:dyDescent="0.2">
      <c r="A322" s="59" t="s">
        <v>371</v>
      </c>
      <c r="B322" s="35" t="str">
        <f>'Avg Weekday'!B322</f>
        <v/>
      </c>
      <c r="C322" s="10" t="s">
        <v>3</v>
      </c>
      <c r="D322" s="11">
        <v>15755</v>
      </c>
      <c r="E322" s="34">
        <v>15596.5962</v>
      </c>
      <c r="F322" s="34">
        <v>5165.3431999999993</v>
      </c>
      <c r="G322" s="34">
        <v>8971.6274999999987</v>
      </c>
      <c r="H322" s="103">
        <v>12935.532800000001</v>
      </c>
      <c r="I322" s="105" cm="1">
        <f t="array" ref="I322">INDEX('Subway Rank'!$J$2:$J$425,_xlfn.XMATCH($A322,'Subway Rank'!$C$2:$C$425),0)</f>
        <v>14665</v>
      </c>
      <c r="J322" s="92">
        <f t="shared" si="12"/>
        <v>1729.4671999999991</v>
      </c>
      <c r="K322" s="67">
        <f t="shared" si="13"/>
        <v>0.13369895362949402</v>
      </c>
      <c r="L322" s="60" cm="1">
        <f t="array" ref="L322">INDEX('Subway Rank'!$L$2:$L$425,_xlfn.XMATCH($A322,'Subway Rank'!$C$2:$C$425),0)</f>
        <v>138</v>
      </c>
      <c r="M322" s="7"/>
      <c r="N322" s="7"/>
    </row>
    <row r="323" spans="1:21" x14ac:dyDescent="0.2">
      <c r="A323" s="59" t="s">
        <v>372</v>
      </c>
      <c r="B323" s="35" t="str">
        <f>'Avg Weekday'!B323</f>
        <v/>
      </c>
      <c r="C323" s="10" t="s">
        <v>3</v>
      </c>
      <c r="D323" s="11">
        <v>4183</v>
      </c>
      <c r="E323" s="34">
        <v>3121.9614999999999</v>
      </c>
      <c r="F323" s="34">
        <v>1034.1957</v>
      </c>
      <c r="G323" s="34">
        <v>1605.7058000000002</v>
      </c>
      <c r="H323" s="103">
        <v>2345.9646000000002</v>
      </c>
      <c r="I323" s="105" cm="1">
        <f t="array" ref="I323">INDEX('Subway Rank'!$J$2:$J$425,_xlfn.XMATCH($A323,'Subway Rank'!$C$2:$C$425),0)</f>
        <v>2987</v>
      </c>
      <c r="J323" s="92">
        <f t="shared" si="12"/>
        <v>641.03539999999975</v>
      </c>
      <c r="K323" s="67">
        <f t="shared" si="13"/>
        <v>0.27325024427052297</v>
      </c>
      <c r="L323" s="60" cm="1">
        <f t="array" ref="L323">INDEX('Subway Rank'!$L$2:$L$425,_xlfn.XMATCH($A323,'Subway Rank'!$C$2:$C$425),0)</f>
        <v>261</v>
      </c>
      <c r="M323" s="7"/>
      <c r="N323" s="7"/>
    </row>
    <row r="324" spans="1:21" x14ac:dyDescent="0.2">
      <c r="A324" s="59" t="s">
        <v>374</v>
      </c>
      <c r="B324" s="35" t="str">
        <f>'Avg Weekday'!B324</f>
        <v/>
      </c>
      <c r="C324" s="10" t="s">
        <v>3</v>
      </c>
      <c r="D324" s="11">
        <v>30810</v>
      </c>
      <c r="E324" s="34">
        <v>38135.307699999998</v>
      </c>
      <c r="F324" s="34">
        <v>14993.420900000001</v>
      </c>
      <c r="G324" s="34">
        <v>21550.294099999999</v>
      </c>
      <c r="H324" s="103">
        <v>28422.167800000003</v>
      </c>
      <c r="I324" s="105" cm="1">
        <f t="array" ref="I324">INDEX('Subway Rank'!$J$2:$J$425,_xlfn.XMATCH($A324,'Subway Rank'!$C$2:$C$425),0)</f>
        <v>34260</v>
      </c>
      <c r="J324" s="92">
        <f t="shared" si="12"/>
        <v>5837.8321999999971</v>
      </c>
      <c r="K324" s="67">
        <f t="shared" si="13"/>
        <v>0.20539714778546894</v>
      </c>
      <c r="L324" s="60" cm="1">
        <f t="array" ref="L324">INDEX('Subway Rank'!$L$2:$L$425,_xlfn.XMATCH($A324,'Subway Rank'!$C$2:$C$425),0)</f>
        <v>29</v>
      </c>
      <c r="M324" s="7"/>
      <c r="N324" s="7"/>
    </row>
    <row r="325" spans="1:21" x14ac:dyDescent="0.2">
      <c r="A325" s="59" t="s">
        <v>375</v>
      </c>
      <c r="B325" s="35" t="str">
        <f>'Avg Weekday'!B325</f>
        <v/>
      </c>
      <c r="C325" s="10" t="s">
        <v>3</v>
      </c>
      <c r="D325" s="11">
        <v>8845</v>
      </c>
      <c r="E325" s="34">
        <v>7126.6923000000006</v>
      </c>
      <c r="F325" s="34">
        <v>3749.1629000000003</v>
      </c>
      <c r="G325" s="34">
        <v>4071.1961000000001</v>
      </c>
      <c r="H325" s="103">
        <v>5629.1572999999999</v>
      </c>
      <c r="I325" s="105" cm="1">
        <f t="array" ref="I325">INDEX('Subway Rank'!$J$2:$J$425,_xlfn.XMATCH($A325,'Subway Rank'!$C$2:$C$425),0)</f>
        <v>5782</v>
      </c>
      <c r="J325" s="92">
        <f t="shared" si="12"/>
        <v>152.84270000000015</v>
      </c>
      <c r="K325" s="67">
        <f t="shared" si="13"/>
        <v>2.7151968199574057E-2</v>
      </c>
      <c r="L325" s="60" cm="1">
        <f t="array" ref="L325">INDEX('Subway Rank'!$L$2:$L$425,_xlfn.XMATCH($A325,'Subway Rank'!$C$2:$C$425),0)</f>
        <v>212</v>
      </c>
      <c r="M325" s="7"/>
      <c r="N325" s="7"/>
    </row>
    <row r="326" spans="1:21" x14ac:dyDescent="0.2">
      <c r="A326" s="59" t="s">
        <v>376</v>
      </c>
      <c r="B326" s="35" t="str">
        <f>'Avg Weekday'!B326</f>
        <v/>
      </c>
      <c r="C326" s="10" t="s">
        <v>3</v>
      </c>
      <c r="D326" s="11">
        <v>7139</v>
      </c>
      <c r="E326" s="34">
        <v>9018.9807000000001</v>
      </c>
      <c r="F326" s="34">
        <v>4019.1134999999999</v>
      </c>
      <c r="G326" s="34">
        <v>4664.902</v>
      </c>
      <c r="H326" s="103">
        <v>4142.3198000000002</v>
      </c>
      <c r="I326" s="105" cm="1">
        <f t="array" ref="I326">INDEX('Subway Rank'!$J$2:$J$425,_xlfn.XMATCH($A326,'Subway Rank'!$C$2:$C$425),0)</f>
        <v>4685</v>
      </c>
      <c r="J326" s="92">
        <f t="shared" si="12"/>
        <v>542.68019999999979</v>
      </c>
      <c r="K326" s="67">
        <f t="shared" si="13"/>
        <v>0.13100876470232931</v>
      </c>
      <c r="L326" s="60" cm="1">
        <f t="array" ref="L326">INDEX('Subway Rank'!$L$2:$L$425,_xlfn.XMATCH($A326,'Subway Rank'!$C$2:$C$425),0)</f>
        <v>240</v>
      </c>
      <c r="M326" s="7"/>
      <c r="N326" s="7"/>
    </row>
    <row r="327" spans="1:21" x14ac:dyDescent="0.2">
      <c r="A327" s="59" t="s">
        <v>377</v>
      </c>
      <c r="B327" s="35" t="str">
        <f>'Avg Weekday'!B327</f>
        <v/>
      </c>
      <c r="C327" s="10" t="s">
        <v>3</v>
      </c>
      <c r="D327" s="11">
        <v>12494</v>
      </c>
      <c r="E327" s="34">
        <v>16304.711499999999</v>
      </c>
      <c r="F327" s="34">
        <v>5500.2325999999994</v>
      </c>
      <c r="G327" s="34">
        <v>7108.1176999999998</v>
      </c>
      <c r="H327" s="103">
        <v>11617.7711</v>
      </c>
      <c r="I327" s="105" cm="1">
        <f t="array" ref="I327">INDEX('Subway Rank'!$J$2:$J$425,_xlfn.XMATCH($A327,'Subway Rank'!$C$2:$C$425),0)</f>
        <v>16775</v>
      </c>
      <c r="J327" s="92">
        <f t="shared" si="12"/>
        <v>5157.2289000000001</v>
      </c>
      <c r="K327" s="67">
        <f t="shared" si="13"/>
        <v>0.44390863407525738</v>
      </c>
      <c r="L327" s="60" cm="1">
        <f t="array" ref="L327">INDEX('Subway Rank'!$L$2:$L$425,_xlfn.XMATCH($A327,'Subway Rank'!$C$2:$C$425),0)</f>
        <v>86</v>
      </c>
      <c r="M327" s="7"/>
      <c r="N327" s="7"/>
    </row>
    <row r="328" spans="1:21" s="4" customFormat="1" x14ac:dyDescent="0.2">
      <c r="A328" s="59" t="s">
        <v>53</v>
      </c>
      <c r="B328" s="35" t="str">
        <f>'Avg Weekday'!B328</f>
        <v/>
      </c>
      <c r="C328" s="10" t="s">
        <v>3</v>
      </c>
      <c r="D328" s="11">
        <v>4544</v>
      </c>
      <c r="E328" s="34">
        <v>3710.8654000000001</v>
      </c>
      <c r="F328" s="34">
        <v>1324.7993999999999</v>
      </c>
      <c r="G328" s="34">
        <v>2186.451</v>
      </c>
      <c r="H328" s="103">
        <v>3645.9483</v>
      </c>
      <c r="I328" s="105" cm="1">
        <f t="array" ref="I328">INDEX('Subway Rank'!$J$2:$J$425,_xlfn.XMATCH($A328,'Subway Rank'!$C$2:$C$425),0)</f>
        <v>4222</v>
      </c>
      <c r="J328" s="92">
        <f t="shared" si="12"/>
        <v>576.05169999999998</v>
      </c>
      <c r="K328" s="67">
        <f t="shared" si="13"/>
        <v>0.15799776974347113</v>
      </c>
      <c r="L328" s="60" cm="1">
        <f t="array" ref="L328">INDEX('Subway Rank'!$L$2:$L$425,_xlfn.XMATCH($A328,'Subway Rank'!$C$2:$C$425),0)</f>
        <v>227</v>
      </c>
      <c r="M328" s="7"/>
      <c r="N328" s="7"/>
      <c r="P328" s="1"/>
      <c r="Q328" s="1"/>
      <c r="U328" s="1"/>
    </row>
    <row r="329" spans="1:21" s="4" customFormat="1" x14ac:dyDescent="0.2">
      <c r="A329" s="59" t="s">
        <v>5</v>
      </c>
      <c r="B329" s="35" t="str">
        <f>'Avg Weekday'!B329</f>
        <v/>
      </c>
      <c r="C329" s="10" t="s">
        <v>3</v>
      </c>
      <c r="D329" s="11">
        <v>74524</v>
      </c>
      <c r="E329" s="34">
        <v>66210.827000000005</v>
      </c>
      <c r="F329" s="34">
        <v>23122.681700000001</v>
      </c>
      <c r="G329" s="34">
        <v>35172.333400000003</v>
      </c>
      <c r="H329" s="103">
        <v>50571.194199999998</v>
      </c>
      <c r="I329" s="105" cm="1">
        <f t="array" ref="I329">INDEX('Subway Rank'!$J$2:$J$425,_xlfn.XMATCH($A329,'Subway Rank'!$C$2:$C$425),0)</f>
        <v>59967</v>
      </c>
      <c r="J329" s="92">
        <f t="shared" si="12"/>
        <v>9395.8058000000019</v>
      </c>
      <c r="K329" s="67">
        <f t="shared" si="13"/>
        <v>0.18579363111025768</v>
      </c>
      <c r="L329" s="60" cm="1">
        <f t="array" ref="L329">INDEX('Subway Rank'!$L$2:$L$425,_xlfn.XMATCH($A329,'Subway Rank'!$C$2:$C$425),0)</f>
        <v>5</v>
      </c>
      <c r="M329" s="7"/>
      <c r="N329" s="7"/>
      <c r="P329" s="1"/>
      <c r="Q329" s="1"/>
      <c r="U329" s="1"/>
    </row>
    <row r="330" spans="1:21" x14ac:dyDescent="0.2">
      <c r="A330" s="59" t="s">
        <v>378</v>
      </c>
      <c r="B330" s="35" t="str">
        <f>'Avg Weekday'!B330</f>
        <v/>
      </c>
      <c r="C330" s="10" t="s">
        <v>3</v>
      </c>
      <c r="D330" s="11">
        <v>103993</v>
      </c>
      <c r="E330" s="34">
        <v>105080.5577</v>
      </c>
      <c r="F330" s="34">
        <v>30872.033199999998</v>
      </c>
      <c r="G330" s="34">
        <v>45692.352899999998</v>
      </c>
      <c r="H330" s="103">
        <v>71826.211500000005</v>
      </c>
      <c r="I330" s="105" cm="1">
        <f t="array" ref="I330">INDEX('Subway Rank'!$J$2:$J$425,_xlfn.XMATCH($A330,'Subway Rank'!$C$2:$C$425),0)</f>
        <v>96775</v>
      </c>
      <c r="J330" s="92">
        <f t="shared" si="12"/>
        <v>24948.788499999995</v>
      </c>
      <c r="K330" s="67">
        <f t="shared" si="13"/>
        <v>0.34734935866692612</v>
      </c>
      <c r="L330" s="60" cm="1">
        <f t="array" ref="L330">INDEX('Subway Rank'!$L$2:$L$425,_xlfn.XMATCH($A330,'Subway Rank'!$C$2:$C$425),0)</f>
        <v>2</v>
      </c>
      <c r="M330" s="7"/>
      <c r="N330" s="7"/>
    </row>
    <row r="331" spans="1:21" x14ac:dyDescent="0.2">
      <c r="A331" s="59" t="s">
        <v>379</v>
      </c>
      <c r="B331" s="35" t="str">
        <f>'Avg Weekday'!B331</f>
        <v/>
      </c>
      <c r="C331" s="10" t="s">
        <v>3</v>
      </c>
      <c r="D331" s="11">
        <v>22469</v>
      </c>
      <c r="E331" s="34">
        <v>33416.692300000002</v>
      </c>
      <c r="F331" s="34">
        <v>12177.757100000001</v>
      </c>
      <c r="G331" s="34">
        <v>16254.0393</v>
      </c>
      <c r="H331" s="103">
        <v>21772.275999999998</v>
      </c>
      <c r="I331" s="105" cm="1">
        <f t="array" ref="I331">INDEX('Subway Rank'!$J$2:$J$425,_xlfn.XMATCH($A331,'Subway Rank'!$C$2:$C$425),0)</f>
        <v>24196</v>
      </c>
      <c r="J331" s="92">
        <f t="shared" si="12"/>
        <v>2423.724000000002</v>
      </c>
      <c r="K331" s="67">
        <f t="shared" si="13"/>
        <v>0.11132157244378135</v>
      </c>
      <c r="L331" s="60" cm="1">
        <f t="array" ref="L331">INDEX('Subway Rank'!$L$2:$L$425,_xlfn.XMATCH($A331,'Subway Rank'!$C$2:$C$425),0)</f>
        <v>43</v>
      </c>
      <c r="M331" s="7"/>
      <c r="N331" s="7"/>
    </row>
    <row r="332" spans="1:21" x14ac:dyDescent="0.2">
      <c r="A332" s="59" t="s">
        <v>380</v>
      </c>
      <c r="B332" s="35" t="str">
        <f>'Avg Weekday'!B332</f>
        <v/>
      </c>
      <c r="C332" s="10" t="s">
        <v>3</v>
      </c>
      <c r="D332" s="11">
        <v>3564</v>
      </c>
      <c r="E332" s="34">
        <v>3245.1538</v>
      </c>
      <c r="F332" s="34">
        <v>1508.5426</v>
      </c>
      <c r="G332" s="34">
        <v>1872.8823</v>
      </c>
      <c r="H332" s="103">
        <v>2032.3231000000001</v>
      </c>
      <c r="I332" s="105" cm="1">
        <f t="array" ref="I332">INDEX('Subway Rank'!$J$2:$J$425,_xlfn.XMATCH($A332,'Subway Rank'!$C$2:$C$425),0)</f>
        <v>2350</v>
      </c>
      <c r="J332" s="92">
        <f t="shared" si="12"/>
        <v>317.67689999999993</v>
      </c>
      <c r="K332" s="67">
        <f t="shared" si="13"/>
        <v>0.15631220252330938</v>
      </c>
      <c r="L332" s="60" cm="1">
        <f t="array" ref="L332">INDEX('Subway Rank'!$L$2:$L$425,_xlfn.XMATCH($A332,'Subway Rank'!$C$2:$C$425),0)</f>
        <v>353</v>
      </c>
      <c r="M332" s="7"/>
      <c r="N332" s="7"/>
    </row>
    <row r="333" spans="1:21" x14ac:dyDescent="0.2">
      <c r="A333" s="59" t="s">
        <v>381</v>
      </c>
      <c r="B333" s="35" t="str">
        <f>'Avg Weekday'!B333</f>
        <v/>
      </c>
      <c r="C333" s="10" t="s">
        <v>3</v>
      </c>
      <c r="D333" s="11">
        <v>9224</v>
      </c>
      <c r="E333" s="34">
        <v>9359.3460999999988</v>
      </c>
      <c r="F333" s="34">
        <v>3235.6531</v>
      </c>
      <c r="G333" s="34">
        <v>5384.3922000000002</v>
      </c>
      <c r="H333" s="103">
        <v>8055.2379000000001</v>
      </c>
      <c r="I333" s="105" cm="1">
        <f t="array" ref="I333">INDEX('Subway Rank'!$J$2:$J$425,_xlfn.XMATCH($A333,'Subway Rank'!$C$2:$C$425),0)</f>
        <v>9033</v>
      </c>
      <c r="J333" s="92">
        <f t="shared" si="12"/>
        <v>977.76209999999992</v>
      </c>
      <c r="K333" s="67">
        <f t="shared" si="13"/>
        <v>0.12138215061283292</v>
      </c>
      <c r="L333" s="60" cm="1">
        <f t="array" ref="L333">INDEX('Subway Rank'!$L$2:$L$425,_xlfn.XMATCH($A333,'Subway Rank'!$C$2:$C$425),0)</f>
        <v>112</v>
      </c>
      <c r="M333" s="7"/>
      <c r="N333" s="7"/>
    </row>
    <row r="334" spans="1:21" x14ac:dyDescent="0.2">
      <c r="A334" s="59" t="s">
        <v>382</v>
      </c>
      <c r="B334" s="35" t="str">
        <f>'Avg Weekday'!B334</f>
        <v/>
      </c>
      <c r="C334" s="10" t="s">
        <v>3</v>
      </c>
      <c r="D334" s="11">
        <v>10182</v>
      </c>
      <c r="E334" s="34">
        <v>13063.019199999999</v>
      </c>
      <c r="F334" s="34">
        <v>5246.6471000000001</v>
      </c>
      <c r="G334" s="34">
        <v>6043.0393000000004</v>
      </c>
      <c r="H334" s="103">
        <v>5023.8389999999999</v>
      </c>
      <c r="I334" s="105" cm="1">
        <f t="array" ref="I334">INDEX('Subway Rank'!$J$2:$J$425,_xlfn.XMATCH($A334,'Subway Rank'!$C$2:$C$425),0)</f>
        <v>5882</v>
      </c>
      <c r="J334" s="92">
        <f t="shared" si="12"/>
        <v>858.16100000000006</v>
      </c>
      <c r="K334" s="67">
        <f t="shared" si="13"/>
        <v>0.17081777501229639</v>
      </c>
      <c r="L334" s="60" cm="1">
        <f t="array" ref="L334">INDEX('Subway Rank'!$L$2:$L$425,_xlfn.XMATCH($A334,'Subway Rank'!$C$2:$C$425),0)</f>
        <v>194</v>
      </c>
      <c r="M334" s="7"/>
      <c r="N334" s="7"/>
    </row>
    <row r="335" spans="1:21" x14ac:dyDescent="0.2">
      <c r="A335" s="59" t="s">
        <v>550</v>
      </c>
      <c r="B335" s="35" t="str">
        <f>'Avg Weekday'!B335</f>
        <v/>
      </c>
      <c r="C335" s="10" t="s">
        <v>3</v>
      </c>
      <c r="D335" s="11">
        <v>51768</v>
      </c>
      <c r="E335" s="34">
        <v>51474.1924</v>
      </c>
      <c r="F335" s="34">
        <v>20054.857100000001</v>
      </c>
      <c r="G335" s="34">
        <v>25324.274600000001</v>
      </c>
      <c r="H335" s="103">
        <v>33835.212299999999</v>
      </c>
      <c r="I335" s="105" cm="1">
        <f t="array" ref="I335">INDEX('Subway Rank'!$J$2:$J$425,_xlfn.XMATCH($A335,'Subway Rank'!$C$2:$C$425),0)</f>
        <v>39358</v>
      </c>
      <c r="J335" s="92">
        <f t="shared" si="12"/>
        <v>5522.7877000000008</v>
      </c>
      <c r="K335" s="67">
        <f t="shared" si="13"/>
        <v>0.1632260395185994</v>
      </c>
      <c r="L335" s="60" cm="1">
        <f t="array" ref="L335">INDEX('Subway Rank'!$L$2:$L$425,_xlfn.XMATCH($A335,'Subway Rank'!$C$2:$C$425),0)</f>
        <v>14</v>
      </c>
      <c r="M335" s="7"/>
      <c r="N335" s="7"/>
    </row>
    <row r="336" spans="1:21" x14ac:dyDescent="0.2">
      <c r="A336" s="59" t="s">
        <v>383</v>
      </c>
      <c r="B336" s="35" t="str">
        <f>'Avg Weekday'!B336</f>
        <v/>
      </c>
      <c r="C336" s="10" t="s">
        <v>3</v>
      </c>
      <c r="D336" s="11">
        <v>40095</v>
      </c>
      <c r="E336" s="34">
        <v>38537.596099999995</v>
      </c>
      <c r="F336" s="34">
        <v>11511.0867</v>
      </c>
      <c r="G336" s="34">
        <v>16721.0785</v>
      </c>
      <c r="H336" s="103">
        <v>24636.563000000002</v>
      </c>
      <c r="I336" s="105" cm="1">
        <f t="array" ref="I336">INDEX('Subway Rank'!$J$2:$J$425,_xlfn.XMATCH($A336,'Subway Rank'!$C$2:$C$425),0)</f>
        <v>30762</v>
      </c>
      <c r="J336" s="92">
        <f t="shared" si="12"/>
        <v>6125.4369999999981</v>
      </c>
      <c r="K336" s="67">
        <f t="shared" si="13"/>
        <v>0.24863196217751629</v>
      </c>
      <c r="L336" s="60" cm="1">
        <f t="array" ref="L336">INDEX('Subway Rank'!$L$2:$L$425,_xlfn.XMATCH($A336,'Subway Rank'!$C$2:$C$425),0)</f>
        <v>12</v>
      </c>
      <c r="M336" s="7"/>
      <c r="N336" s="7"/>
    </row>
    <row r="337" spans="1:21" s="4" customFormat="1" x14ac:dyDescent="0.2">
      <c r="A337" s="59" t="s">
        <v>384</v>
      </c>
      <c r="B337" s="35" t="str">
        <f>'Avg Weekday'!B337</f>
        <v/>
      </c>
      <c r="C337" s="10" t="s">
        <v>3</v>
      </c>
      <c r="D337" s="11">
        <v>19510</v>
      </c>
      <c r="E337" s="34">
        <v>19924.769200000002</v>
      </c>
      <c r="F337" s="34">
        <v>7312.7749000000003</v>
      </c>
      <c r="G337" s="34">
        <v>10947.098</v>
      </c>
      <c r="H337" s="103">
        <v>13756.084500000001</v>
      </c>
      <c r="I337" s="105" cm="1">
        <f t="array" ref="I337">INDEX('Subway Rank'!$J$2:$J$425,_xlfn.XMATCH($A337,'Subway Rank'!$C$2:$C$425),0)</f>
        <v>13060</v>
      </c>
      <c r="J337" s="92">
        <f t="shared" si="12"/>
        <v>-696.08450000000084</v>
      </c>
      <c r="K337" s="67">
        <f t="shared" si="13"/>
        <v>-5.0601935456270335E-2</v>
      </c>
      <c r="L337" s="60" cm="1">
        <f t="array" ref="L337">INDEX('Subway Rank'!$L$2:$L$425,_xlfn.XMATCH($A337,'Subway Rank'!$C$2:$C$425),0)</f>
        <v>79</v>
      </c>
      <c r="M337" s="7"/>
      <c r="N337" s="7"/>
      <c r="P337" s="1"/>
      <c r="Q337" s="1"/>
      <c r="U337" s="1"/>
    </row>
    <row r="338" spans="1:21" s="4" customFormat="1" x14ac:dyDescent="0.2">
      <c r="A338" s="59" t="s">
        <v>385</v>
      </c>
      <c r="B338" s="35" t="str">
        <f>'Avg Weekday'!B338</f>
        <v/>
      </c>
      <c r="C338" s="10" t="s">
        <v>3</v>
      </c>
      <c r="D338" s="11">
        <v>5578</v>
      </c>
      <c r="E338" s="34">
        <v>4877.9038</v>
      </c>
      <c r="F338" s="34">
        <v>2538.1030000000001</v>
      </c>
      <c r="G338" s="34">
        <v>2680.5097999999998</v>
      </c>
      <c r="H338" s="103">
        <v>3418.4908999999998</v>
      </c>
      <c r="I338" s="105" cm="1">
        <f t="array" ref="I338">INDEX('Subway Rank'!$J$2:$J$425,_xlfn.XMATCH($A338,'Subway Rank'!$C$2:$C$425),0)</f>
        <v>3574</v>
      </c>
      <c r="J338" s="92">
        <f t="shared" si="12"/>
        <v>155.50910000000022</v>
      </c>
      <c r="K338" s="67">
        <f t="shared" si="13"/>
        <v>4.5490570122623475E-2</v>
      </c>
      <c r="L338" s="60" cm="1">
        <f t="array" ref="L338">INDEX('Subway Rank'!$L$2:$L$425,_xlfn.XMATCH($A338,'Subway Rank'!$C$2:$C$425),0)</f>
        <v>284</v>
      </c>
      <c r="M338" s="7"/>
      <c r="N338" s="7"/>
      <c r="P338" s="1"/>
      <c r="Q338" s="1"/>
      <c r="U338" s="1"/>
    </row>
    <row r="339" spans="1:21" x14ac:dyDescent="0.2">
      <c r="A339" s="59" t="s">
        <v>386</v>
      </c>
      <c r="B339" s="35" t="str">
        <f>'Avg Weekday'!B339</f>
        <v/>
      </c>
      <c r="C339" s="10" t="s">
        <v>3</v>
      </c>
      <c r="D339" s="11">
        <v>27362</v>
      </c>
      <c r="E339" s="34">
        <v>19888.442300000002</v>
      </c>
      <c r="F339" s="34">
        <v>5883.6851999999999</v>
      </c>
      <c r="G339" s="34">
        <v>12011.156800000001</v>
      </c>
      <c r="H339" s="103">
        <v>16523.630799999999</v>
      </c>
      <c r="I339" s="105" cm="1">
        <f t="array" ref="I339">INDEX('Subway Rank'!$J$2:$J$425,_xlfn.XMATCH($A339,'Subway Rank'!$C$2:$C$425),0)</f>
        <v>18482</v>
      </c>
      <c r="J339" s="92">
        <f t="shared" si="12"/>
        <v>1958.369200000001</v>
      </c>
      <c r="K339" s="67">
        <f t="shared" si="13"/>
        <v>0.1185193026704519</v>
      </c>
      <c r="L339" s="60" cm="1">
        <f t="array" ref="L339">INDEX('Subway Rank'!$L$2:$L$425,_xlfn.XMATCH($A339,'Subway Rank'!$C$2:$C$425),0)</f>
        <v>128</v>
      </c>
      <c r="M339" s="7"/>
      <c r="N339" s="7"/>
    </row>
    <row r="340" spans="1:21" x14ac:dyDescent="0.2">
      <c r="A340" s="59" t="s">
        <v>387</v>
      </c>
      <c r="B340" s="35" t="str">
        <f>'Avg Weekday'!B340</f>
        <v/>
      </c>
      <c r="C340" s="10" t="s">
        <v>3</v>
      </c>
      <c r="D340" s="11">
        <v>8725</v>
      </c>
      <c r="E340" s="34">
        <v>7296.75</v>
      </c>
      <c r="F340" s="34">
        <v>2125.5796</v>
      </c>
      <c r="G340" s="34">
        <v>3767.1765</v>
      </c>
      <c r="H340" s="103">
        <v>5819.7073999999993</v>
      </c>
      <c r="I340" s="105" cm="1">
        <f t="array" ref="I340">INDEX('Subway Rank'!$J$2:$J$425,_xlfn.XMATCH($A340,'Subway Rank'!$C$2:$C$425),0)</f>
        <v>6620</v>
      </c>
      <c r="J340" s="92">
        <f t="shared" si="12"/>
        <v>800.29260000000068</v>
      </c>
      <c r="K340" s="67">
        <f t="shared" si="13"/>
        <v>0.13751423310388436</v>
      </c>
      <c r="L340" s="60" cm="1">
        <f t="array" ref="L340">INDEX('Subway Rank'!$L$2:$L$425,_xlfn.XMATCH($A340,'Subway Rank'!$C$2:$C$425),0)</f>
        <v>209</v>
      </c>
      <c r="M340" s="7"/>
      <c r="N340" s="7"/>
    </row>
    <row r="341" spans="1:21" x14ac:dyDescent="0.2">
      <c r="A341" s="59" t="s">
        <v>388</v>
      </c>
      <c r="B341" s="35" t="str">
        <f>'Avg Weekday'!B341</f>
        <v/>
      </c>
      <c r="C341" s="10" t="s">
        <v>3</v>
      </c>
      <c r="D341" s="11">
        <v>6003</v>
      </c>
      <c r="E341" s="34">
        <v>4643.5192000000006</v>
      </c>
      <c r="F341" s="34">
        <v>1331.3307</v>
      </c>
      <c r="G341" s="34">
        <v>2181.4117000000001</v>
      </c>
      <c r="H341" s="103">
        <v>2915.8759</v>
      </c>
      <c r="I341" s="105" cm="1">
        <f t="array" ref="I341">INDEX('Subway Rank'!$J$2:$J$425,_xlfn.XMATCH($A341,'Subway Rank'!$C$2:$C$425),0)</f>
        <v>3354</v>
      </c>
      <c r="J341" s="92">
        <f t="shared" si="12"/>
        <v>438.1241</v>
      </c>
      <c r="K341" s="67">
        <f t="shared" si="13"/>
        <v>0.15025471420097131</v>
      </c>
      <c r="L341" s="60" cm="1">
        <f t="array" ref="L341">INDEX('Subway Rank'!$L$2:$L$425,_xlfn.XMATCH($A341,'Subway Rank'!$C$2:$C$425),0)</f>
        <v>267</v>
      </c>
      <c r="M341" s="7"/>
      <c r="N341" s="7"/>
    </row>
    <row r="342" spans="1:21" x14ac:dyDescent="0.2">
      <c r="A342" s="59" t="s">
        <v>389</v>
      </c>
      <c r="B342" s="35" t="str">
        <f>'Avg Weekday'!B342</f>
        <v/>
      </c>
      <c r="C342" s="10" t="s">
        <v>3</v>
      </c>
      <c r="D342" s="11">
        <v>8135</v>
      </c>
      <c r="E342" s="34">
        <v>8651.1538</v>
      </c>
      <c r="F342" s="34">
        <v>3307.0817999999999</v>
      </c>
      <c r="G342" s="34">
        <v>5504.4509999999991</v>
      </c>
      <c r="H342" s="103">
        <v>7820.5550000000003</v>
      </c>
      <c r="I342" s="105" cm="1">
        <f t="array" ref="I342">INDEX('Subway Rank'!$J$2:$J$425,_xlfn.XMATCH($A342,'Subway Rank'!$C$2:$C$425),0)</f>
        <v>7273</v>
      </c>
      <c r="J342" s="92">
        <f t="shared" si="12"/>
        <v>-547.55500000000029</v>
      </c>
      <c r="K342" s="67">
        <f t="shared" si="13"/>
        <v>-7.0014851887110346E-2</v>
      </c>
      <c r="L342" s="60" cm="1">
        <f t="array" ref="L342">INDEX('Subway Rank'!$L$2:$L$425,_xlfn.XMATCH($A342,'Subway Rank'!$C$2:$C$425),0)</f>
        <v>197</v>
      </c>
      <c r="M342" s="7"/>
      <c r="N342" s="7"/>
    </row>
    <row r="343" spans="1:21" x14ac:dyDescent="0.2">
      <c r="A343" s="59" t="s">
        <v>390</v>
      </c>
      <c r="B343" s="35" t="str">
        <f>'Avg Weekday'!B343</f>
        <v/>
      </c>
      <c r="C343" s="10" t="s">
        <v>3</v>
      </c>
      <c r="D343" s="11">
        <v>30605</v>
      </c>
      <c r="E343" s="34">
        <v>29278.307699999998</v>
      </c>
      <c r="F343" s="34">
        <v>9070.4305999999997</v>
      </c>
      <c r="G343" s="34">
        <v>14668.529399999999</v>
      </c>
      <c r="H343" s="103">
        <v>19270.546399999999</v>
      </c>
      <c r="I343" s="105" cm="1">
        <f t="array" ref="I343">INDEX('Subway Rank'!$J$2:$J$425,_xlfn.XMATCH($A343,'Subway Rank'!$C$2:$C$425),0)</f>
        <v>22231</v>
      </c>
      <c r="J343" s="92">
        <f t="shared" si="12"/>
        <v>2960.4536000000007</v>
      </c>
      <c r="K343" s="67">
        <f t="shared" si="13"/>
        <v>0.15362582557596816</v>
      </c>
      <c r="L343" s="60" cm="1">
        <f t="array" ref="L343">INDEX('Subway Rank'!$L$2:$L$425,_xlfn.XMATCH($A343,'Subway Rank'!$C$2:$C$425),0)</f>
        <v>36</v>
      </c>
      <c r="M343" s="7"/>
      <c r="N343" s="7"/>
    </row>
    <row r="344" spans="1:21" x14ac:dyDescent="0.2">
      <c r="A344" s="59" t="s">
        <v>391</v>
      </c>
      <c r="B344" s="35" t="str">
        <f>'Avg Weekday'!B344</f>
        <v/>
      </c>
      <c r="C344" s="10" t="s">
        <v>3</v>
      </c>
      <c r="D344" s="11">
        <v>16649</v>
      </c>
      <c r="E344" s="34">
        <v>16679.615399999999</v>
      </c>
      <c r="F344" s="34">
        <v>5038.6108999999997</v>
      </c>
      <c r="G344" s="34">
        <v>9150.7059000000008</v>
      </c>
      <c r="H344" s="103">
        <v>14066.039199999999</v>
      </c>
      <c r="I344" s="105" cm="1">
        <f t="array" ref="I344">INDEX('Subway Rank'!$J$2:$J$425,_xlfn.XMATCH($A344,'Subway Rank'!$C$2:$C$425),0)</f>
        <v>16137</v>
      </c>
      <c r="J344" s="92">
        <f t="shared" si="12"/>
        <v>2070.9608000000007</v>
      </c>
      <c r="K344" s="67">
        <f t="shared" si="13"/>
        <v>0.14723126891328447</v>
      </c>
      <c r="L344" s="60" cm="1">
        <f t="array" ref="L344">INDEX('Subway Rank'!$L$2:$L$425,_xlfn.XMATCH($A344,'Subway Rank'!$C$2:$C$425),0)</f>
        <v>133</v>
      </c>
      <c r="M344" s="7"/>
      <c r="N344" s="7"/>
    </row>
    <row r="345" spans="1:21" x14ac:dyDescent="0.2">
      <c r="A345" s="59" t="s">
        <v>392</v>
      </c>
      <c r="B345" s="35" t="str">
        <f>'Avg Weekday'!B345</f>
        <v/>
      </c>
      <c r="C345" s="10" t="s">
        <v>3</v>
      </c>
      <c r="D345" s="11">
        <v>9871</v>
      </c>
      <c r="E345" s="34">
        <v>12372.827000000001</v>
      </c>
      <c r="F345" s="34">
        <v>4149.2926000000007</v>
      </c>
      <c r="G345" s="34">
        <v>7387.2941000000001</v>
      </c>
      <c r="H345" s="103">
        <v>8700.9212000000007</v>
      </c>
      <c r="I345" s="105" cm="1">
        <f t="array" ref="I345">INDEX('Subway Rank'!$J$2:$J$425,_xlfn.XMATCH($A345,'Subway Rank'!$C$2:$C$425),0)</f>
        <v>9434</v>
      </c>
      <c r="J345" s="92">
        <f t="shared" si="12"/>
        <v>733.07879999999932</v>
      </c>
      <c r="K345" s="67">
        <f t="shared" si="13"/>
        <v>8.4253009899687314E-2</v>
      </c>
      <c r="L345" s="60" cm="1">
        <f t="array" ref="L345">INDEX('Subway Rank'!$L$2:$L$425,_xlfn.XMATCH($A345,'Subway Rank'!$C$2:$C$425),0)</f>
        <v>105</v>
      </c>
      <c r="M345" s="7"/>
      <c r="N345" s="7"/>
    </row>
    <row r="346" spans="1:21" x14ac:dyDescent="0.2">
      <c r="A346" s="59" t="s">
        <v>549</v>
      </c>
      <c r="B346" s="35" t="str">
        <f>'Avg Weekday'!B346</f>
        <v/>
      </c>
      <c r="C346" s="10" t="s">
        <v>3</v>
      </c>
      <c r="D346" s="11">
        <v>274166</v>
      </c>
      <c r="E346" s="34">
        <v>277369.5</v>
      </c>
      <c r="F346" s="34">
        <v>83913.262799999997</v>
      </c>
      <c r="G346" s="34">
        <v>116788.6078</v>
      </c>
      <c r="H346" s="103">
        <v>176931.3247</v>
      </c>
      <c r="I346" s="105" cm="1">
        <f t="array" ref="I346">INDEX('Subway Rank'!$J$2:$J$425,_xlfn.XMATCH($A346,'Subway Rank'!$C$2:$C$425),0)</f>
        <v>213708</v>
      </c>
      <c r="J346" s="92">
        <f t="shared" si="12"/>
        <v>36776.675300000003</v>
      </c>
      <c r="K346" s="67">
        <f t="shared" si="13"/>
        <v>0.20785847481986328</v>
      </c>
      <c r="L346" s="60" cm="1">
        <f t="array" ref="L346">INDEX('Subway Rank'!$L$2:$L$425,_xlfn.XMATCH($A346,'Subway Rank'!$C$2:$C$425),0)</f>
        <v>1</v>
      </c>
      <c r="M346" s="7"/>
      <c r="N346" s="7"/>
      <c r="O346" s="1">
        <v>13958.298699999999</v>
      </c>
    </row>
    <row r="347" spans="1:21" x14ac:dyDescent="0.2">
      <c r="A347" s="59" t="s">
        <v>393</v>
      </c>
      <c r="B347" s="35" t="str">
        <f>'Avg Weekday'!B347</f>
        <v/>
      </c>
      <c r="C347" s="10" t="s">
        <v>3</v>
      </c>
      <c r="D347" s="11">
        <v>6662</v>
      </c>
      <c r="E347" s="34">
        <v>11910.75</v>
      </c>
      <c r="F347" s="34">
        <v>4575.6275000000005</v>
      </c>
      <c r="G347" s="34">
        <v>6611.9411999999993</v>
      </c>
      <c r="H347" s="103">
        <v>8963.8506999999991</v>
      </c>
      <c r="I347" s="105" cm="1">
        <f t="array" ref="I347">INDEX('Subway Rank'!$J$2:$J$425,_xlfn.XMATCH($A347,'Subway Rank'!$C$2:$C$425),0)</f>
        <v>10788</v>
      </c>
      <c r="J347" s="92">
        <f t="shared" si="12"/>
        <v>1824.1493000000009</v>
      </c>
      <c r="K347" s="67">
        <f t="shared" si="13"/>
        <v>0.20350063394072385</v>
      </c>
      <c r="L347" s="60" cm="1">
        <f t="array" ref="L347">INDEX('Subway Rank'!$L$2:$L$425,_xlfn.XMATCH($A347,'Subway Rank'!$C$2:$C$425),0)</f>
        <v>76</v>
      </c>
      <c r="M347" s="7"/>
      <c r="N347" s="7"/>
    </row>
    <row r="348" spans="1:21" x14ac:dyDescent="0.2">
      <c r="A348" s="59" t="s">
        <v>394</v>
      </c>
      <c r="B348" s="35" t="str">
        <f>'Avg Weekday'!B348</f>
        <v/>
      </c>
      <c r="C348" s="10" t="s">
        <v>3</v>
      </c>
      <c r="D348" s="11">
        <v>11423</v>
      </c>
      <c r="E348" s="34">
        <v>11694.384600000001</v>
      </c>
      <c r="F348" s="34">
        <v>3195.7228999999998</v>
      </c>
      <c r="G348" s="34">
        <v>4913.9804000000004</v>
      </c>
      <c r="H348" s="103">
        <v>7964.5727999999999</v>
      </c>
      <c r="I348" s="105" cm="1">
        <f t="array" ref="I348">INDEX('Subway Rank'!$J$2:$J$425,_xlfn.XMATCH($A348,'Subway Rank'!$C$2:$C$425),0)</f>
        <v>10252</v>
      </c>
      <c r="J348" s="92">
        <f t="shared" si="12"/>
        <v>2287.4272000000001</v>
      </c>
      <c r="K348" s="67">
        <f t="shared" si="13"/>
        <v>0.28720023753188623</v>
      </c>
      <c r="L348" s="60" cm="1">
        <f t="array" ref="L348">INDEX('Subway Rank'!$L$2:$L$425,_xlfn.XMATCH($A348,'Subway Rank'!$C$2:$C$425),0)</f>
        <v>84</v>
      </c>
      <c r="M348" s="7"/>
      <c r="N348" s="7"/>
    </row>
    <row r="349" spans="1:21" x14ac:dyDescent="0.2">
      <c r="A349" s="63" t="s">
        <v>395</v>
      </c>
      <c r="B349" s="35" t="str">
        <f>'Avg Weekday'!B349</f>
        <v/>
      </c>
      <c r="C349" s="41" t="s">
        <v>3</v>
      </c>
      <c r="D349" s="42">
        <v>57400</v>
      </c>
      <c r="E349" s="39">
        <v>62904.788400000005</v>
      </c>
      <c r="F349" s="39">
        <v>20285.329099999999</v>
      </c>
      <c r="G349" s="39">
        <v>29716.058899999996</v>
      </c>
      <c r="H349" s="107">
        <v>39222.3439</v>
      </c>
      <c r="I349" s="105" cm="1">
        <f t="array" ref="I349">INDEX('Subway Rank'!$J$2:$J$425,_xlfn.XMATCH($A349,'Subway Rank'!$C$2:$C$425),0)</f>
        <v>48747</v>
      </c>
      <c r="J349" s="92">
        <f>I349-H349</f>
        <v>9524.6561000000002</v>
      </c>
      <c r="K349" s="67">
        <f t="shared" si="13"/>
        <v>0.24283750416047931</v>
      </c>
      <c r="L349" s="60" cm="1">
        <f t="array" ref="L349">INDEX('Subway Rank'!$L$2:$L$425,_xlfn.XMATCH($A349,'Subway Rank'!$C$2:$C$425),0)</f>
        <v>20</v>
      </c>
      <c r="M349" s="7"/>
      <c r="N349" s="7"/>
    </row>
    <row r="350" spans="1:21" x14ac:dyDescent="0.2">
      <c r="A350" s="61" t="s">
        <v>373</v>
      </c>
      <c r="B350" s="64">
        <f>'Avg Weekday'!B350</f>
        <v>35</v>
      </c>
      <c r="C350" s="12" t="s">
        <v>3</v>
      </c>
      <c r="D350" s="13">
        <v>6274</v>
      </c>
      <c r="E350" s="13">
        <v>12688.211599999999</v>
      </c>
      <c r="F350" s="13">
        <v>3473.6134999999999</v>
      </c>
      <c r="G350" s="13">
        <v>5778.3528999999999</v>
      </c>
      <c r="H350" s="104">
        <v>9671.3212999999996</v>
      </c>
      <c r="I350" s="108" cm="1">
        <f t="array" ref="I350">INDEX('Subway Rank'!$J$2:$J$425,_xlfn.XMATCH($A350,'Subway Rank'!$C$2:$C$425),0)</f>
        <v>13879</v>
      </c>
      <c r="J350" s="90">
        <f>I350-H350</f>
        <v>4207.6787000000004</v>
      </c>
      <c r="K350" s="68">
        <f>J350/H350</f>
        <v>0.43506761583859288</v>
      </c>
      <c r="L350" s="62" cm="1">
        <f t="array" ref="L350">INDEX('Subway Rank'!$L$2:$L$425,_xlfn.XMATCH($A350,'Subway Rank'!$C$2:$C$425),0)</f>
        <v>98</v>
      </c>
      <c r="M350" s="7"/>
      <c r="N350" s="7"/>
    </row>
    <row r="351" spans="1:21" s="3" customFormat="1" ht="12.75" x14ac:dyDescent="0.2">
      <c r="A351" s="71" t="s">
        <v>27</v>
      </c>
      <c r="B351" s="83"/>
      <c r="C351" s="73"/>
      <c r="D351" s="84"/>
      <c r="E351" s="84"/>
      <c r="F351" s="84"/>
      <c r="G351" s="84"/>
      <c r="H351" s="84"/>
      <c r="I351" s="84"/>
      <c r="J351" s="95"/>
      <c r="K351" s="84"/>
      <c r="L351" s="96"/>
      <c r="P351" s="1"/>
    </row>
    <row r="352" spans="1:21" x14ac:dyDescent="0.2">
      <c r="A352" s="57" t="s">
        <v>396</v>
      </c>
      <c r="B352" s="51" t="str">
        <f>'Avg Weekday'!B352</f>
        <v/>
      </c>
      <c r="C352" s="8" t="s">
        <v>18</v>
      </c>
      <c r="D352" s="9">
        <v>23972</v>
      </c>
      <c r="E352" s="33">
        <v>24170.557700000001</v>
      </c>
      <c r="F352" s="33">
        <v>12264.239100000001</v>
      </c>
      <c r="G352" s="33">
        <v>16312.901899999999</v>
      </c>
      <c r="H352" s="102">
        <v>18309.241999999998</v>
      </c>
      <c r="I352" s="105" cm="1">
        <f t="array" ref="I352">INDEX('Subway Rank'!$J$2:$J$425,_xlfn.XMATCH($A352,'Subway Rank'!$C$2:$C$425),0)</f>
        <v>21855</v>
      </c>
      <c r="J352" s="91">
        <f>I352-H352</f>
        <v>3545.7580000000016</v>
      </c>
      <c r="K352" s="69">
        <f>J352/H352</f>
        <v>0.19365946443877916</v>
      </c>
      <c r="L352" s="58" cm="1">
        <f t="array" ref="L352">INDEX('Subway Rank'!$L$2:$L$425,_xlfn.XMATCH($A352,'Subway Rank'!$C$2:$C$425),0)</f>
        <v>28</v>
      </c>
      <c r="M352" s="7"/>
      <c r="N352" s="7"/>
    </row>
    <row r="353" spans="1:14" x14ac:dyDescent="0.2">
      <c r="A353" s="59" t="s">
        <v>397</v>
      </c>
      <c r="B353" s="35"/>
      <c r="C353" s="10" t="s">
        <v>18</v>
      </c>
      <c r="D353" s="11">
        <v>1470</v>
      </c>
      <c r="E353" s="34">
        <v>1327.6345999999999</v>
      </c>
      <c r="F353" s="34">
        <v>615.40380000000005</v>
      </c>
      <c r="G353" s="34">
        <v>758</v>
      </c>
      <c r="H353" s="103">
        <v>881.62369999999999</v>
      </c>
      <c r="I353" s="105" cm="1">
        <f t="array" ref="I353">INDEX('Subway Rank'!$J$2:$J$425,_xlfn.XMATCH($A353,'Subway Rank'!$C$2:$C$425),0)</f>
        <v>906</v>
      </c>
      <c r="J353" s="92">
        <f>I353-H353</f>
        <v>24.376300000000015</v>
      </c>
      <c r="K353" s="67">
        <f>J353/H353</f>
        <v>2.764932476293459E-2</v>
      </c>
      <c r="L353" s="60" cm="1">
        <f t="array" ref="L353">INDEX('Subway Rank'!$L$2:$L$425,_xlfn.XMATCH($A353,'Subway Rank'!$C$2:$C$425),0)</f>
        <v>405</v>
      </c>
      <c r="M353" s="7"/>
      <c r="N353" s="7"/>
    </row>
    <row r="354" spans="1:14" x14ac:dyDescent="0.2">
      <c r="A354" s="59" t="s">
        <v>398</v>
      </c>
      <c r="B354" s="35">
        <f>'Avg Weekday'!B354</f>
        <v>36</v>
      </c>
      <c r="C354" s="10" t="s">
        <v>18</v>
      </c>
      <c r="D354" s="11">
        <v>951</v>
      </c>
      <c r="E354" s="34">
        <v>1488.6922999999999</v>
      </c>
      <c r="F354" s="34">
        <v>1148.7696000000001</v>
      </c>
      <c r="G354" s="34">
        <v>1245.7255</v>
      </c>
      <c r="H354" s="103">
        <v>1268.5769</v>
      </c>
      <c r="I354" s="105" cm="1">
        <f t="array" ref="I354">INDEX('Subway Rank'!$J$2:$J$425,_xlfn.XMATCH($A354,'Subway Rank'!$C$2:$C$425),0)</f>
        <v>1064</v>
      </c>
      <c r="J354" s="92">
        <f t="shared" ref="J354:J417" si="14">I354-H354</f>
        <v>-204.57690000000002</v>
      </c>
      <c r="K354" s="67">
        <f t="shared" ref="K354:K417" si="15">J354/H354</f>
        <v>-0.1612648787787323</v>
      </c>
      <c r="L354" s="60" cm="1">
        <f t="array" ref="L354">INDEX('Subway Rank'!$L$2:$L$425,_xlfn.XMATCH($A354,'Subway Rank'!$C$2:$C$425),0)</f>
        <v>356</v>
      </c>
      <c r="M354" s="7"/>
      <c r="N354" s="7"/>
    </row>
    <row r="355" spans="1:14" x14ac:dyDescent="0.2">
      <c r="A355" s="59" t="s">
        <v>399</v>
      </c>
      <c r="B355" s="35">
        <f>'Avg Weekday'!B355</f>
        <v>37</v>
      </c>
      <c r="C355" s="10" t="s">
        <v>18</v>
      </c>
      <c r="D355" s="11">
        <v>14376</v>
      </c>
      <c r="E355" s="34">
        <v>17825.903899999998</v>
      </c>
      <c r="F355" s="34">
        <v>11089.7255</v>
      </c>
      <c r="G355" s="34">
        <v>9765.5097999999998</v>
      </c>
      <c r="H355" s="103">
        <v>11036.7538</v>
      </c>
      <c r="I355" s="105" cm="1">
        <f t="array" ref="I355">INDEX('Subway Rank'!$J$2:$J$425,_xlfn.XMATCH($A355,'Subway Rank'!$C$2:$C$425),0)</f>
        <v>8881</v>
      </c>
      <c r="J355" s="92">
        <f t="shared" si="14"/>
        <v>-2155.7538000000004</v>
      </c>
      <c r="K355" s="67">
        <f t="shared" si="15"/>
        <v>-0.19532498767889525</v>
      </c>
      <c r="L355" s="60" cm="1">
        <f t="array" ref="L355">INDEX('Subway Rank'!$L$2:$L$425,_xlfn.XMATCH($A355,'Subway Rank'!$C$2:$C$425),0)</f>
        <v>164</v>
      </c>
      <c r="M355" s="7"/>
      <c r="N355" s="7"/>
    </row>
    <row r="356" spans="1:14" x14ac:dyDescent="0.2">
      <c r="A356" s="59" t="s">
        <v>400</v>
      </c>
      <c r="B356" s="35"/>
      <c r="C356" s="10" t="s">
        <v>18</v>
      </c>
      <c r="D356" s="11">
        <v>1872</v>
      </c>
      <c r="E356" s="34">
        <v>1704.8076999999998</v>
      </c>
      <c r="F356" s="34">
        <v>801.29520000000002</v>
      </c>
      <c r="G356" s="34">
        <v>993.92150000000004</v>
      </c>
      <c r="H356" s="103">
        <v>1119.9951000000001</v>
      </c>
      <c r="I356" s="105" cm="1">
        <f t="array" ref="I356">INDEX('Subway Rank'!$J$2:$J$425,_xlfn.XMATCH($A356,'Subway Rank'!$C$2:$C$425),0)</f>
        <v>1144</v>
      </c>
      <c r="J356" s="92">
        <f t="shared" si="14"/>
        <v>24.004899999999907</v>
      </c>
      <c r="K356" s="67">
        <f t="shared" si="15"/>
        <v>2.143304019812221E-2</v>
      </c>
      <c r="L356" s="60" cm="1">
        <f t="array" ref="L356">INDEX('Subway Rank'!$L$2:$L$425,_xlfn.XMATCH($A356,'Subway Rank'!$C$2:$C$425),0)</f>
        <v>389</v>
      </c>
      <c r="M356" s="7"/>
      <c r="N356" s="7"/>
    </row>
    <row r="357" spans="1:14" x14ac:dyDescent="0.2">
      <c r="A357" s="59" t="s">
        <v>401</v>
      </c>
      <c r="B357" s="35">
        <f>'Avg Weekday'!B357</f>
        <v>38</v>
      </c>
      <c r="C357" s="10" t="s">
        <v>18</v>
      </c>
      <c r="D357" s="11">
        <v>1523</v>
      </c>
      <c r="E357" s="34">
        <v>950.34620000000007</v>
      </c>
      <c r="F357" s="34">
        <v>987.34009999999989</v>
      </c>
      <c r="G357" s="34">
        <v>1104.0196000000001</v>
      </c>
      <c r="H357" s="103">
        <v>1088.7530999999999</v>
      </c>
      <c r="I357" s="105" cm="1">
        <f t="array" ref="I357">INDEX('Subway Rank'!$J$2:$J$425,_xlfn.XMATCH($A357,'Subway Rank'!$C$2:$C$425),0)</f>
        <v>816</v>
      </c>
      <c r="J357" s="92">
        <f t="shared" si="14"/>
        <v>-272.7530999999999</v>
      </c>
      <c r="K357" s="67">
        <f t="shared" si="15"/>
        <v>-0.25051878153090901</v>
      </c>
      <c r="L357" s="60" cm="1">
        <f t="array" ref="L357">INDEX('Subway Rank'!$L$2:$L$425,_xlfn.XMATCH($A357,'Subway Rank'!$C$2:$C$425),0)</f>
        <v>388</v>
      </c>
      <c r="M357" s="7"/>
      <c r="N357" s="7"/>
    </row>
    <row r="358" spans="1:14" x14ac:dyDescent="0.2">
      <c r="A358" s="59" t="s">
        <v>402</v>
      </c>
      <c r="B358" s="35">
        <f>'Avg Weekday'!B358</f>
        <v>39</v>
      </c>
      <c r="C358" s="10" t="s">
        <v>18</v>
      </c>
      <c r="D358" s="11">
        <v>849</v>
      </c>
      <c r="E358" s="34">
        <v>1461.5576999999998</v>
      </c>
      <c r="F358" s="34">
        <v>1046.992</v>
      </c>
      <c r="G358" s="34">
        <v>1172.0391999999999</v>
      </c>
      <c r="H358" s="103">
        <v>1291.2206000000001</v>
      </c>
      <c r="I358" s="105" cm="1">
        <f t="array" ref="I358">INDEX('Subway Rank'!$J$2:$J$425,_xlfn.XMATCH($A358,'Subway Rank'!$C$2:$C$425),0)</f>
        <v>984</v>
      </c>
      <c r="J358" s="92">
        <f t="shared" si="14"/>
        <v>-307.2206000000001</v>
      </c>
      <c r="K358" s="67">
        <f t="shared" si="15"/>
        <v>-0.23793037378740711</v>
      </c>
      <c r="L358" s="60" cm="1">
        <f t="array" ref="L358">INDEX('Subway Rank'!$L$2:$L$425,_xlfn.XMATCH($A358,'Subway Rank'!$C$2:$C$425),0)</f>
        <v>384</v>
      </c>
      <c r="M358" s="7"/>
      <c r="N358" s="7"/>
    </row>
    <row r="359" spans="1:14" x14ac:dyDescent="0.2">
      <c r="A359" s="59" t="s">
        <v>403</v>
      </c>
      <c r="B359" s="35" t="str">
        <f>'Avg Weekday'!B359</f>
        <v/>
      </c>
      <c r="C359" s="10" t="s">
        <v>18</v>
      </c>
      <c r="D359" s="11">
        <v>7944</v>
      </c>
      <c r="E359" s="34">
        <v>7844.6923000000006</v>
      </c>
      <c r="F359" s="34">
        <v>3506.7654000000002</v>
      </c>
      <c r="G359" s="34">
        <v>4357.0589</v>
      </c>
      <c r="H359" s="103">
        <v>4883.6720000000005</v>
      </c>
      <c r="I359" s="105" cm="1">
        <f t="array" ref="I359">INDEX('Subway Rank'!$J$2:$J$425,_xlfn.XMATCH($A359,'Subway Rank'!$C$2:$C$425),0)</f>
        <v>5139</v>
      </c>
      <c r="J359" s="92">
        <f t="shared" si="14"/>
        <v>255.32799999999952</v>
      </c>
      <c r="K359" s="67">
        <f t="shared" si="15"/>
        <v>5.2281971434608936E-2</v>
      </c>
      <c r="L359" s="60" cm="1">
        <f t="array" ref="L359">INDEX('Subway Rank'!$L$2:$L$425,_xlfn.XMATCH($A359,'Subway Rank'!$C$2:$C$425),0)</f>
        <v>190</v>
      </c>
      <c r="M359" s="7"/>
      <c r="N359" s="7"/>
    </row>
    <row r="360" spans="1:14" x14ac:dyDescent="0.2">
      <c r="A360" s="59" t="s">
        <v>404</v>
      </c>
      <c r="B360" s="35" t="str">
        <f>'Avg Weekday'!B360</f>
        <v/>
      </c>
      <c r="C360" s="10" t="s">
        <v>18</v>
      </c>
      <c r="D360" s="11">
        <v>1850</v>
      </c>
      <c r="E360" s="34">
        <v>2021.3653999999999</v>
      </c>
      <c r="F360" s="34">
        <v>859.82130000000006</v>
      </c>
      <c r="G360" s="34">
        <v>1369.2352000000001</v>
      </c>
      <c r="H360" s="103">
        <v>1323.0468000000001</v>
      </c>
      <c r="I360" s="105" cm="1">
        <f t="array" ref="I360">INDEX('Subway Rank'!$J$2:$J$425,_xlfn.XMATCH($A360,'Subway Rank'!$C$2:$C$425),0)</f>
        <v>1905</v>
      </c>
      <c r="J360" s="92">
        <f t="shared" si="14"/>
        <v>581.95319999999992</v>
      </c>
      <c r="K360" s="67">
        <f t="shared" si="15"/>
        <v>0.43985836328692218</v>
      </c>
      <c r="L360" s="60" cm="1">
        <f t="array" ref="L360">INDEX('Subway Rank'!$L$2:$L$425,_xlfn.XMATCH($A360,'Subway Rank'!$C$2:$C$425),0)</f>
        <v>403</v>
      </c>
      <c r="M360" s="7"/>
      <c r="N360" s="7"/>
    </row>
    <row r="361" spans="1:14" x14ac:dyDescent="0.2">
      <c r="A361" s="59" t="s">
        <v>405</v>
      </c>
      <c r="B361" s="35">
        <f>'Avg Weekday'!B361</f>
        <v>40</v>
      </c>
      <c r="C361" s="10" t="s">
        <v>18</v>
      </c>
      <c r="D361" s="11">
        <v>10606</v>
      </c>
      <c r="E361" s="34">
        <v>12300.5193</v>
      </c>
      <c r="F361" s="34">
        <v>4235.5913</v>
      </c>
      <c r="G361" s="34">
        <v>5459.7057999999997</v>
      </c>
      <c r="H361" s="103">
        <v>8431.7492999999995</v>
      </c>
      <c r="I361" s="105" cm="1">
        <f t="array" ref="I361">INDEX('Subway Rank'!$J$2:$J$425,_xlfn.XMATCH($A361,'Subway Rank'!$C$2:$C$425),0)</f>
        <v>5661</v>
      </c>
      <c r="J361" s="92">
        <f t="shared" si="14"/>
        <v>-2770.7492999999995</v>
      </c>
      <c r="K361" s="67">
        <f t="shared" si="15"/>
        <v>-0.3286090704807838</v>
      </c>
      <c r="L361" s="60" cm="1">
        <f t="array" ref="L361">INDEX('Subway Rank'!$L$2:$L$425,_xlfn.XMATCH($A361,'Subway Rank'!$C$2:$C$425),0)</f>
        <v>200</v>
      </c>
      <c r="M361" s="7"/>
      <c r="N361" s="7"/>
    </row>
    <row r="362" spans="1:14" x14ac:dyDescent="0.2">
      <c r="A362" s="59" t="s">
        <v>406</v>
      </c>
      <c r="B362" s="35">
        <f>'Avg Weekday'!B362</f>
        <v>41</v>
      </c>
      <c r="C362" s="10" t="s">
        <v>18</v>
      </c>
      <c r="D362" s="11">
        <v>4773</v>
      </c>
      <c r="E362" s="34">
        <v>12171.307700000001</v>
      </c>
      <c r="F362" s="34">
        <v>6203.9607999999998</v>
      </c>
      <c r="G362" s="34">
        <v>7445.3333999999995</v>
      </c>
      <c r="H362" s="103">
        <v>9093.4171000000006</v>
      </c>
      <c r="I362" s="105" cm="1">
        <f t="array" ref="I362">INDEX('Subway Rank'!$J$2:$J$425,_xlfn.XMATCH($A362,'Subway Rank'!$C$2:$C$425),0)</f>
        <v>10568</v>
      </c>
      <c r="J362" s="92">
        <f t="shared" si="14"/>
        <v>1474.5828999999994</v>
      </c>
      <c r="K362" s="67">
        <f t="shared" si="15"/>
        <v>0.16215938230744956</v>
      </c>
      <c r="L362" s="60" cm="1">
        <f t="array" ref="L362">INDEX('Subway Rank'!$L$2:$L$425,_xlfn.XMATCH($A362,'Subway Rank'!$C$2:$C$425),0)</f>
        <v>103</v>
      </c>
      <c r="M362" s="7"/>
      <c r="N362" s="7"/>
    </row>
    <row r="363" spans="1:14" x14ac:dyDescent="0.2">
      <c r="A363" s="59" t="s">
        <v>407</v>
      </c>
      <c r="B363" s="35" t="str">
        <f>'Avg Weekday'!B363</f>
        <v/>
      </c>
      <c r="C363" s="10" t="s">
        <v>18</v>
      </c>
      <c r="D363" s="11">
        <v>4223</v>
      </c>
      <c r="E363" s="34">
        <v>4066.7308000000003</v>
      </c>
      <c r="F363" s="34">
        <v>1447.3861999999999</v>
      </c>
      <c r="G363" s="34">
        <v>1792.2156</v>
      </c>
      <c r="H363" s="103">
        <v>2534.0506</v>
      </c>
      <c r="I363" s="105" cm="1">
        <f t="array" ref="I363">INDEX('Subway Rank'!$J$2:$J$425,_xlfn.XMATCH($A363,'Subway Rank'!$C$2:$C$425),0)</f>
        <v>2668</v>
      </c>
      <c r="J363" s="92">
        <f t="shared" si="14"/>
        <v>133.94939999999997</v>
      </c>
      <c r="K363" s="67">
        <f t="shared" si="15"/>
        <v>5.285979688014121E-2</v>
      </c>
      <c r="L363" s="60" cm="1">
        <f t="array" ref="L363">INDEX('Subway Rank'!$L$2:$L$425,_xlfn.XMATCH($A363,'Subway Rank'!$C$2:$C$425),0)</f>
        <v>167</v>
      </c>
      <c r="M363" s="7"/>
      <c r="N363" s="7"/>
    </row>
    <row r="364" spans="1:14" x14ac:dyDescent="0.2">
      <c r="A364" s="59" t="s">
        <v>408</v>
      </c>
      <c r="B364" s="35">
        <f>'Avg Weekday'!B364</f>
        <v>42</v>
      </c>
      <c r="C364" s="10" t="s">
        <v>18</v>
      </c>
      <c r="D364" s="11">
        <v>2811</v>
      </c>
      <c r="E364" s="34">
        <v>4540.5769</v>
      </c>
      <c r="F364" s="34">
        <v>2955.4803999999999</v>
      </c>
      <c r="G364" s="34">
        <v>3582.6666</v>
      </c>
      <c r="H364" s="103">
        <v>4420.3337000000001</v>
      </c>
      <c r="I364" s="105" cm="1">
        <f t="array" ref="I364">INDEX('Subway Rank'!$J$2:$J$425,_xlfn.XMATCH($A364,'Subway Rank'!$C$2:$C$425),0)</f>
        <v>5285</v>
      </c>
      <c r="J364" s="92">
        <f t="shared" si="14"/>
        <v>864.66629999999986</v>
      </c>
      <c r="K364" s="67">
        <f t="shared" si="15"/>
        <v>0.195611091533655</v>
      </c>
      <c r="L364" s="60" cm="1">
        <f t="array" ref="L364">INDEX('Subway Rank'!$L$2:$L$425,_xlfn.XMATCH($A364,'Subway Rank'!$C$2:$C$425),0)</f>
        <v>214</v>
      </c>
      <c r="M364" s="7"/>
      <c r="N364" s="7"/>
    </row>
    <row r="365" spans="1:14" x14ac:dyDescent="0.2">
      <c r="A365" s="59" t="s">
        <v>409</v>
      </c>
      <c r="B365" s="35" t="str">
        <f>'Avg Weekday'!B365</f>
        <v/>
      </c>
      <c r="C365" s="10" t="s">
        <v>18</v>
      </c>
      <c r="D365" s="11">
        <v>3615</v>
      </c>
      <c r="E365" s="34">
        <v>3378.1923000000002</v>
      </c>
      <c r="F365" s="34">
        <v>1024.2948999999999</v>
      </c>
      <c r="G365" s="34">
        <v>1157.3726000000001</v>
      </c>
      <c r="H365" s="103">
        <v>1896.595</v>
      </c>
      <c r="I365" s="105" cm="1">
        <f t="array" ref="I365">INDEX('Subway Rank'!$J$2:$J$425,_xlfn.XMATCH($A365,'Subway Rank'!$C$2:$C$425),0)</f>
        <v>1954</v>
      </c>
      <c r="J365" s="92">
        <f t="shared" si="14"/>
        <v>57.404999999999973</v>
      </c>
      <c r="K365" s="67">
        <f t="shared" si="15"/>
        <v>3.0267400262048553E-2</v>
      </c>
      <c r="L365" s="60" cm="1">
        <f t="array" ref="L365">INDEX('Subway Rank'!$L$2:$L$425,_xlfn.XMATCH($A365,'Subway Rank'!$C$2:$C$425),0)</f>
        <v>331</v>
      </c>
      <c r="M365" s="7"/>
      <c r="N365" s="7"/>
    </row>
    <row r="366" spans="1:14" x14ac:dyDescent="0.2">
      <c r="A366" s="59" t="s">
        <v>555</v>
      </c>
      <c r="B366" s="35" t="str">
        <f>'Avg Weekday'!B366</f>
        <v/>
      </c>
      <c r="C366" s="10" t="s">
        <v>18</v>
      </c>
      <c r="D366" s="11">
        <v>1218</v>
      </c>
      <c r="E366" s="34">
        <v>1992.1731</v>
      </c>
      <c r="F366" s="34">
        <v>1225.9657</v>
      </c>
      <c r="G366" s="34">
        <v>1485.1372000000001</v>
      </c>
      <c r="H366" s="103">
        <v>2101.9000999999998</v>
      </c>
      <c r="I366" s="105" cm="1">
        <f t="array" ref="I366">INDEX('Subway Rank'!$J$2:$J$425,_xlfn.XMATCH($A366,'Subway Rank'!$C$2:$C$425),0)</f>
        <v>2831</v>
      </c>
      <c r="J366" s="92">
        <f t="shared" si="14"/>
        <v>729.09990000000016</v>
      </c>
      <c r="K366" s="67">
        <f t="shared" si="15"/>
        <v>0.34687657134608835</v>
      </c>
      <c r="L366" s="60" cm="1">
        <f t="array" ref="L366">INDEX('Subway Rank'!$L$2:$L$425,_xlfn.XMATCH($A366,'Subway Rank'!$C$2:$C$425),0)</f>
        <v>335</v>
      </c>
      <c r="M366" s="7"/>
      <c r="N366" s="7"/>
    </row>
    <row r="367" spans="1:14" x14ac:dyDescent="0.2">
      <c r="A367" s="59" t="s">
        <v>410</v>
      </c>
      <c r="B367" s="35" t="str">
        <f>'Avg Weekday'!B367</f>
        <v/>
      </c>
      <c r="C367" s="10" t="s">
        <v>18</v>
      </c>
      <c r="D367" s="11">
        <v>9434</v>
      </c>
      <c r="E367" s="34">
        <v>9550.3845999999994</v>
      </c>
      <c r="F367" s="34">
        <v>4073.4072999999999</v>
      </c>
      <c r="G367" s="34">
        <v>5513.7058999999999</v>
      </c>
      <c r="H367" s="103">
        <v>7075.0848999999998</v>
      </c>
      <c r="I367" s="105" cm="1">
        <f t="array" ref="I367">INDEX('Subway Rank'!$J$2:$J$425,_xlfn.XMATCH($A367,'Subway Rank'!$C$2:$C$425),0)</f>
        <v>7283</v>
      </c>
      <c r="J367" s="92">
        <f t="shared" si="14"/>
        <v>207.91510000000017</v>
      </c>
      <c r="K367" s="67">
        <f t="shared" si="15"/>
        <v>2.9386940642931389E-2</v>
      </c>
      <c r="L367" s="60" cm="1">
        <f t="array" ref="L367">INDEX('Subway Rank'!$L$2:$L$425,_xlfn.XMATCH($A367,'Subway Rank'!$C$2:$C$425),0)</f>
        <v>147</v>
      </c>
      <c r="M367" s="7"/>
      <c r="N367" s="7"/>
    </row>
    <row r="368" spans="1:14" x14ac:dyDescent="0.2">
      <c r="A368" s="59" t="s">
        <v>411</v>
      </c>
      <c r="B368" s="35" t="str">
        <f>'Avg Weekday'!B368</f>
        <v/>
      </c>
      <c r="C368" s="10" t="s">
        <v>18</v>
      </c>
      <c r="D368" s="11">
        <v>8893</v>
      </c>
      <c r="E368" s="34">
        <v>8006.8846999999996</v>
      </c>
      <c r="F368" s="34">
        <v>3440.0969</v>
      </c>
      <c r="G368" s="34">
        <v>4060.902</v>
      </c>
      <c r="H368" s="103">
        <v>5229.5802999999996</v>
      </c>
      <c r="I368" s="105" cm="1">
        <f t="array" ref="I368">INDEX('Subway Rank'!$J$2:$J$425,_xlfn.XMATCH($A368,'Subway Rank'!$C$2:$C$425),0)</f>
        <v>5640</v>
      </c>
      <c r="J368" s="92">
        <f t="shared" si="14"/>
        <v>410.41970000000038</v>
      </c>
      <c r="K368" s="67">
        <f t="shared" si="15"/>
        <v>7.8480427960920765E-2</v>
      </c>
      <c r="L368" s="60" cm="1">
        <f t="array" ref="L368">INDEX('Subway Rank'!$L$2:$L$425,_xlfn.XMATCH($A368,'Subway Rank'!$C$2:$C$425),0)</f>
        <v>189</v>
      </c>
      <c r="M368" s="7"/>
      <c r="N368" s="7"/>
    </row>
    <row r="369" spans="1:14" x14ac:dyDescent="0.2">
      <c r="A369" s="59" t="s">
        <v>412</v>
      </c>
      <c r="B369" s="35" t="str">
        <f>'Avg Weekday'!B369</f>
        <v/>
      </c>
      <c r="C369" s="10" t="s">
        <v>18</v>
      </c>
      <c r="D369" s="11">
        <v>14549</v>
      </c>
      <c r="E369" s="34">
        <v>14372.153899999999</v>
      </c>
      <c r="F369" s="34">
        <v>6506.4319999999998</v>
      </c>
      <c r="G369" s="34">
        <v>8395.1764000000003</v>
      </c>
      <c r="H369" s="103">
        <v>10154.999299999999</v>
      </c>
      <c r="I369" s="105" cm="1">
        <f t="array" ref="I369">INDEX('Subway Rank'!$J$2:$J$425,_xlfn.XMATCH($A369,'Subway Rank'!$C$2:$C$425),0)</f>
        <v>10573</v>
      </c>
      <c r="J369" s="92">
        <f t="shared" si="14"/>
        <v>418.00070000000051</v>
      </c>
      <c r="K369" s="67">
        <f t="shared" si="15"/>
        <v>4.1162060936823557E-2</v>
      </c>
      <c r="L369" s="60" cm="1">
        <f t="array" ref="L369">INDEX('Subway Rank'!$L$2:$L$425,_xlfn.XMATCH($A369,'Subway Rank'!$C$2:$C$425),0)</f>
        <v>109</v>
      </c>
      <c r="M369" s="7"/>
      <c r="N369" s="7"/>
    </row>
    <row r="370" spans="1:14" x14ac:dyDescent="0.2">
      <c r="A370" s="59" t="s">
        <v>413</v>
      </c>
      <c r="B370" s="35" t="str">
        <f>'Avg Weekday'!B370</f>
        <v/>
      </c>
      <c r="C370" s="10" t="s">
        <v>18</v>
      </c>
      <c r="D370" s="11">
        <v>6524</v>
      </c>
      <c r="E370" s="34">
        <v>6577.5385000000006</v>
      </c>
      <c r="F370" s="34">
        <v>3038.9917</v>
      </c>
      <c r="G370" s="34">
        <v>4042.2548999999999</v>
      </c>
      <c r="H370" s="103">
        <v>4911.2538000000004</v>
      </c>
      <c r="I370" s="105" cm="1">
        <f t="array" ref="I370">INDEX('Subway Rank'!$J$2:$J$425,_xlfn.XMATCH($A370,'Subway Rank'!$C$2:$C$425),0)</f>
        <v>4990</v>
      </c>
      <c r="J370" s="92">
        <f t="shared" si="14"/>
        <v>78.74619999999959</v>
      </c>
      <c r="K370" s="67">
        <f t="shared" si="15"/>
        <v>1.603382826601215E-2</v>
      </c>
      <c r="L370" s="60" cm="1">
        <f t="array" ref="L370">INDEX('Subway Rank'!$L$2:$L$425,_xlfn.XMATCH($A370,'Subway Rank'!$C$2:$C$425),0)</f>
        <v>225</v>
      </c>
      <c r="M370" s="7"/>
      <c r="N370" s="7"/>
    </row>
    <row r="371" spans="1:14" x14ac:dyDescent="0.2">
      <c r="A371" s="59" t="s">
        <v>414</v>
      </c>
      <c r="B371" s="35" t="str">
        <f>'Avg Weekday'!B371</f>
        <v/>
      </c>
      <c r="C371" s="10" t="s">
        <v>18</v>
      </c>
      <c r="D371" s="11">
        <v>14831</v>
      </c>
      <c r="E371" s="34">
        <v>14521.807699999999</v>
      </c>
      <c r="F371" s="34">
        <v>6093.9210999999996</v>
      </c>
      <c r="G371" s="34">
        <v>7855</v>
      </c>
      <c r="H371" s="103">
        <v>8838.4027000000006</v>
      </c>
      <c r="I371" s="105" cm="1">
        <f t="array" ref="I371">INDEX('Subway Rank'!$J$2:$J$425,_xlfn.XMATCH($A371,'Subway Rank'!$C$2:$C$425),0)</f>
        <v>9563</v>
      </c>
      <c r="J371" s="92">
        <f t="shared" si="14"/>
        <v>724.59729999999945</v>
      </c>
      <c r="K371" s="67">
        <f t="shared" si="15"/>
        <v>8.1982833843947778E-2</v>
      </c>
      <c r="L371" s="60" cm="1">
        <f t="array" ref="L371">INDEX('Subway Rank'!$L$2:$L$425,_xlfn.XMATCH($A371,'Subway Rank'!$C$2:$C$425),0)</f>
        <v>101</v>
      </c>
      <c r="M371" s="7"/>
      <c r="N371" s="7"/>
    </row>
    <row r="372" spans="1:14" x14ac:dyDescent="0.2">
      <c r="A372" s="59" t="s">
        <v>415</v>
      </c>
      <c r="B372" s="35" t="str">
        <f>'Avg Weekday'!B372</f>
        <v/>
      </c>
      <c r="C372" s="10" t="s">
        <v>18</v>
      </c>
      <c r="D372" s="11">
        <v>3890</v>
      </c>
      <c r="E372" s="34">
        <v>3571.4039000000002</v>
      </c>
      <c r="F372" s="34">
        <v>1569.6116</v>
      </c>
      <c r="G372" s="34">
        <v>1806.0785000000001</v>
      </c>
      <c r="H372" s="103">
        <v>2111.1089999999999</v>
      </c>
      <c r="I372" s="105" cm="1">
        <f t="array" ref="I372">INDEX('Subway Rank'!$J$2:$J$425,_xlfn.XMATCH($A372,'Subway Rank'!$C$2:$C$425),0)</f>
        <v>2432</v>
      </c>
      <c r="J372" s="92">
        <f t="shared" si="14"/>
        <v>320.89100000000008</v>
      </c>
      <c r="K372" s="67">
        <f t="shared" si="15"/>
        <v>0.15200115200115205</v>
      </c>
      <c r="L372" s="60" cm="1">
        <f t="array" ref="L372">INDEX('Subway Rank'!$L$2:$L$425,_xlfn.XMATCH($A372,'Subway Rank'!$C$2:$C$425),0)</f>
        <v>348</v>
      </c>
      <c r="M372" s="7"/>
      <c r="N372" s="7"/>
    </row>
    <row r="373" spans="1:14" x14ac:dyDescent="0.2">
      <c r="A373" s="59" t="s">
        <v>416</v>
      </c>
      <c r="B373" s="35" t="str">
        <f>'Avg Weekday'!B373</f>
        <v/>
      </c>
      <c r="C373" s="10" t="s">
        <v>18</v>
      </c>
      <c r="D373" s="11">
        <v>6615</v>
      </c>
      <c r="E373" s="34">
        <v>6996.7308000000003</v>
      </c>
      <c r="F373" s="34">
        <v>2843.5181000000002</v>
      </c>
      <c r="G373" s="34">
        <v>3282.2941000000001</v>
      </c>
      <c r="H373" s="103">
        <v>3936.3951999999999</v>
      </c>
      <c r="I373" s="105" cm="1">
        <f t="array" ref="I373">INDEX('Subway Rank'!$J$2:$J$425,_xlfn.XMATCH($A373,'Subway Rank'!$C$2:$C$425),0)</f>
        <v>4607</v>
      </c>
      <c r="J373" s="92">
        <f t="shared" si="14"/>
        <v>670.60480000000007</v>
      </c>
      <c r="K373" s="67">
        <f t="shared" si="15"/>
        <v>0.17036013050722146</v>
      </c>
      <c r="L373" s="60" cm="1">
        <f t="array" ref="L373">INDEX('Subway Rank'!$L$2:$L$425,_xlfn.XMATCH($A373,'Subway Rank'!$C$2:$C$425),0)</f>
        <v>181</v>
      </c>
      <c r="M373" s="7"/>
      <c r="N373" s="7"/>
    </row>
    <row r="374" spans="1:14" x14ac:dyDescent="0.2">
      <c r="A374" s="59" t="s">
        <v>417</v>
      </c>
      <c r="B374" s="35" t="str">
        <f>'Avg Weekday'!B374</f>
        <v/>
      </c>
      <c r="C374" s="10" t="s">
        <v>18</v>
      </c>
      <c r="D374" s="11">
        <v>5844</v>
      </c>
      <c r="E374" s="34">
        <v>6166.2885000000006</v>
      </c>
      <c r="F374" s="34">
        <v>2979.2862</v>
      </c>
      <c r="G374" s="34">
        <v>4162.6273999999994</v>
      </c>
      <c r="H374" s="103">
        <v>5237.6052</v>
      </c>
      <c r="I374" s="105" cm="1">
        <f t="array" ref="I374">INDEX('Subway Rank'!$J$2:$J$425,_xlfn.XMATCH($A374,'Subway Rank'!$C$2:$C$425),0)</f>
        <v>5338</v>
      </c>
      <c r="J374" s="92">
        <f t="shared" si="14"/>
        <v>100.39480000000003</v>
      </c>
      <c r="K374" s="67">
        <f t="shared" si="15"/>
        <v>1.9168073225526817E-2</v>
      </c>
      <c r="L374" s="60" cm="1">
        <f t="array" ref="L374">INDEX('Subway Rank'!$L$2:$L$425,_xlfn.XMATCH($A374,'Subway Rank'!$C$2:$C$425),0)</f>
        <v>229</v>
      </c>
      <c r="M374" s="7"/>
      <c r="N374" s="7"/>
    </row>
    <row r="375" spans="1:14" x14ac:dyDescent="0.2">
      <c r="A375" s="59" t="s">
        <v>418</v>
      </c>
      <c r="B375" s="35" t="str">
        <f>'Avg Weekday'!B375</f>
        <v/>
      </c>
      <c r="C375" s="10" t="s">
        <v>18</v>
      </c>
      <c r="D375" s="11">
        <v>69953</v>
      </c>
      <c r="E375" s="34">
        <v>69584.25</v>
      </c>
      <c r="F375" s="34">
        <v>30323.761299999998</v>
      </c>
      <c r="G375" s="34">
        <v>39783.646999999997</v>
      </c>
      <c r="H375" s="103">
        <v>48075.167799999996</v>
      </c>
      <c r="I375" s="105" cm="1">
        <f t="array" ref="I375">INDEX('Subway Rank'!$J$2:$J$425,_xlfn.XMATCH($A375,'Subway Rank'!$C$2:$C$425),0)</f>
        <v>59507</v>
      </c>
      <c r="J375" s="92">
        <f t="shared" si="14"/>
        <v>11431.832200000004</v>
      </c>
      <c r="K375" s="67">
        <f t="shared" si="15"/>
        <v>0.23779079144472598</v>
      </c>
      <c r="L375" s="60" cm="1">
        <f t="array" ref="L375">INDEX('Subway Rank'!$L$2:$L$425,_xlfn.XMATCH($A375,'Subway Rank'!$C$2:$C$425),0)</f>
        <v>9</v>
      </c>
      <c r="M375" s="7"/>
      <c r="N375" s="7"/>
    </row>
    <row r="376" spans="1:14" x14ac:dyDescent="0.2">
      <c r="A376" s="59" t="s">
        <v>419</v>
      </c>
      <c r="B376" s="35" t="str">
        <f>'Avg Weekday'!B376</f>
        <v/>
      </c>
      <c r="C376" s="10" t="s">
        <v>18</v>
      </c>
      <c r="D376" s="11">
        <v>2587</v>
      </c>
      <c r="E376" s="34">
        <v>2856.6731</v>
      </c>
      <c r="F376" s="34">
        <v>1097.2892000000002</v>
      </c>
      <c r="G376" s="34">
        <v>1578.1569</v>
      </c>
      <c r="H376" s="103">
        <v>1881.3017</v>
      </c>
      <c r="I376" s="105" cm="1">
        <f t="array" ref="I376">INDEX('Subway Rank'!$J$2:$J$425,_xlfn.XMATCH($A376,'Subway Rank'!$C$2:$C$425),0)</f>
        <v>2201</v>
      </c>
      <c r="J376" s="92">
        <f t="shared" si="14"/>
        <v>319.69830000000002</v>
      </c>
      <c r="K376" s="67">
        <f t="shared" si="15"/>
        <v>0.16993462558397732</v>
      </c>
      <c r="L376" s="60" cm="1">
        <f t="array" ref="L376">INDEX('Subway Rank'!$L$2:$L$425,_xlfn.XMATCH($A376,'Subway Rank'!$C$2:$C$425),0)</f>
        <v>352</v>
      </c>
      <c r="M376" s="7"/>
      <c r="N376" s="7"/>
    </row>
    <row r="377" spans="1:14" x14ac:dyDescent="0.2">
      <c r="A377" s="59" t="s">
        <v>420</v>
      </c>
      <c r="B377" s="35">
        <f>'Avg Weekday'!B377</f>
        <v>44</v>
      </c>
      <c r="C377" s="10" t="s">
        <v>18</v>
      </c>
      <c r="D377" s="11">
        <v>1995</v>
      </c>
      <c r="E377" s="34">
        <v>2199.2692000000002</v>
      </c>
      <c r="F377" s="34">
        <v>1660.9171000000001</v>
      </c>
      <c r="G377" s="34">
        <v>1723.9803999999999</v>
      </c>
      <c r="H377" s="103">
        <v>1724.5731000000001</v>
      </c>
      <c r="I377" s="105" cm="1">
        <f t="array" ref="I377">INDEX('Subway Rank'!$J$2:$J$425,_xlfn.XMATCH($A377,'Subway Rank'!$C$2:$C$425),0)</f>
        <v>789</v>
      </c>
      <c r="J377" s="92">
        <f t="shared" si="14"/>
        <v>-935.57310000000007</v>
      </c>
      <c r="K377" s="67">
        <f t="shared" si="15"/>
        <v>-0.54249547322754832</v>
      </c>
      <c r="L377" s="60" cm="1">
        <f t="array" ref="L377">INDEX('Subway Rank'!$L$2:$L$425,_xlfn.XMATCH($A377,'Subway Rank'!$C$2:$C$425),0)</f>
        <v>399</v>
      </c>
      <c r="M377" s="7"/>
      <c r="N377" s="7"/>
    </row>
    <row r="378" spans="1:14" x14ac:dyDescent="0.2">
      <c r="A378" s="59" t="s">
        <v>421</v>
      </c>
      <c r="B378" s="35"/>
      <c r="C378" s="10" t="s">
        <v>18</v>
      </c>
      <c r="D378" s="11">
        <v>4285</v>
      </c>
      <c r="E378" s="34">
        <v>3842.6154000000001</v>
      </c>
      <c r="F378" s="34">
        <v>1663.7873999999999</v>
      </c>
      <c r="G378" s="34">
        <v>2257.0587999999998</v>
      </c>
      <c r="H378" s="103">
        <v>2656.7440000000001</v>
      </c>
      <c r="I378" s="105" cm="1">
        <f t="array" ref="I378">INDEX('Subway Rank'!$J$2:$J$425,_xlfn.XMATCH($A378,'Subway Rank'!$C$2:$C$425),0)</f>
        <v>2659</v>
      </c>
      <c r="J378" s="92">
        <f t="shared" si="14"/>
        <v>2.2559999999998581</v>
      </c>
      <c r="K378" s="67">
        <f t="shared" si="15"/>
        <v>8.4915972333045938E-4</v>
      </c>
      <c r="L378" s="60" cm="1">
        <f t="array" ref="L378">INDEX('Subway Rank'!$L$2:$L$425,_xlfn.XMATCH($A378,'Subway Rank'!$C$2:$C$425),0)</f>
        <v>310</v>
      </c>
      <c r="M378" s="7"/>
      <c r="N378" s="7"/>
    </row>
    <row r="379" spans="1:14" x14ac:dyDescent="0.2">
      <c r="A379" s="59" t="s">
        <v>422</v>
      </c>
      <c r="B379" s="35">
        <f>'Avg Weekday'!B379</f>
        <v>45</v>
      </c>
      <c r="C379" s="10" t="s">
        <v>18</v>
      </c>
      <c r="D379" s="11">
        <v>18651</v>
      </c>
      <c r="E379" s="34">
        <v>19415.403899999998</v>
      </c>
      <c r="F379" s="34">
        <v>9104.1839999999993</v>
      </c>
      <c r="G379" s="34">
        <v>13187.804</v>
      </c>
      <c r="H379" s="103">
        <v>15065.4581</v>
      </c>
      <c r="I379" s="105" cm="1">
        <f t="array" ref="I379">INDEX('Subway Rank'!$J$2:$J$425,_xlfn.XMATCH($A379,'Subway Rank'!$C$2:$C$425),0)</f>
        <v>10975</v>
      </c>
      <c r="J379" s="92">
        <f t="shared" si="14"/>
        <v>-4090.4580999999998</v>
      </c>
      <c r="K379" s="67">
        <f t="shared" si="15"/>
        <v>-0.27151236111432947</v>
      </c>
      <c r="L379" s="60" cm="1">
        <f t="array" ref="L379">INDEX('Subway Rank'!$L$2:$L$425,_xlfn.XMATCH($A379,'Subway Rank'!$C$2:$C$425),0)</f>
        <v>130</v>
      </c>
      <c r="M379" s="7"/>
      <c r="N379" s="7"/>
    </row>
    <row r="380" spans="1:14" x14ac:dyDescent="0.2">
      <c r="A380" s="59" t="s">
        <v>423</v>
      </c>
      <c r="B380" s="35" t="str">
        <f>'Avg Weekday'!B380</f>
        <v/>
      </c>
      <c r="C380" s="10" t="s">
        <v>18</v>
      </c>
      <c r="D380" s="11">
        <v>2193</v>
      </c>
      <c r="E380" s="34">
        <v>2338.4808000000003</v>
      </c>
      <c r="F380" s="34">
        <v>1808.0753999999999</v>
      </c>
      <c r="G380" s="34">
        <v>1845.0588</v>
      </c>
      <c r="H380" s="103">
        <v>1862.7768000000001</v>
      </c>
      <c r="I380" s="105" cm="1">
        <f t="array" ref="I380">INDEX('Subway Rank'!$J$2:$J$425,_xlfn.XMATCH($A380,'Subway Rank'!$C$2:$C$425),0)</f>
        <v>1573</v>
      </c>
      <c r="J380" s="92">
        <f t="shared" si="14"/>
        <v>-289.77680000000009</v>
      </c>
      <c r="K380" s="67">
        <f t="shared" si="15"/>
        <v>-0.15556173987135768</v>
      </c>
      <c r="L380" s="60" cm="1">
        <f t="array" ref="L380">INDEX('Subway Rank'!$L$2:$L$425,_xlfn.XMATCH($A380,'Subway Rank'!$C$2:$C$425),0)</f>
        <v>311</v>
      </c>
      <c r="M380" s="7"/>
      <c r="N380" s="7"/>
    </row>
    <row r="381" spans="1:14" x14ac:dyDescent="0.2">
      <c r="A381" s="59" t="s">
        <v>424</v>
      </c>
      <c r="B381" s="35" t="str">
        <f>'Avg Weekday'!B381</f>
        <v/>
      </c>
      <c r="C381" s="10" t="s">
        <v>18</v>
      </c>
      <c r="D381" s="11">
        <v>2462</v>
      </c>
      <c r="E381" s="34">
        <v>2279.5769</v>
      </c>
      <c r="F381" s="34">
        <v>1059.1488999999999</v>
      </c>
      <c r="G381" s="34">
        <v>1323.6667</v>
      </c>
      <c r="H381" s="103">
        <v>1498.9430000000002</v>
      </c>
      <c r="I381" s="105" cm="1">
        <f t="array" ref="I381">INDEX('Subway Rank'!$J$2:$J$425,_xlfn.XMATCH($A381,'Subway Rank'!$C$2:$C$425),0)</f>
        <v>1551</v>
      </c>
      <c r="J381" s="92">
        <f t="shared" si="14"/>
        <v>52.056999999999789</v>
      </c>
      <c r="K381" s="67">
        <f t="shared" si="15"/>
        <v>3.4729139133375837E-2</v>
      </c>
      <c r="L381" s="60" cm="1">
        <f t="array" ref="L381">INDEX('Subway Rank'!$L$2:$L$425,_xlfn.XMATCH($A381,'Subway Rank'!$C$2:$C$425),0)</f>
        <v>361</v>
      </c>
      <c r="M381" s="7"/>
      <c r="N381" s="7"/>
    </row>
    <row r="382" spans="1:14" x14ac:dyDescent="0.2">
      <c r="A382" s="59" t="s">
        <v>425</v>
      </c>
      <c r="B382" s="35" t="str">
        <f>'Avg Weekday'!B382</f>
        <v/>
      </c>
      <c r="C382" s="10" t="s">
        <v>18</v>
      </c>
      <c r="D382" s="11">
        <v>20287</v>
      </c>
      <c r="E382" s="34">
        <v>20209.730800000001</v>
      </c>
      <c r="F382" s="34">
        <v>10177.911400000001</v>
      </c>
      <c r="G382" s="34">
        <v>13339.804</v>
      </c>
      <c r="H382" s="103">
        <v>15093.494699999999</v>
      </c>
      <c r="I382" s="105" cm="1">
        <f t="array" ref="I382">INDEX('Subway Rank'!$J$2:$J$425,_xlfn.XMATCH($A382,'Subway Rank'!$C$2:$C$425),0)</f>
        <v>17089</v>
      </c>
      <c r="J382" s="92">
        <f t="shared" si="14"/>
        <v>1995.5053000000007</v>
      </c>
      <c r="K382" s="67">
        <f t="shared" si="15"/>
        <v>0.13220962670759084</v>
      </c>
      <c r="L382" s="60" cm="1">
        <f t="array" ref="L382">INDEX('Subway Rank'!$L$2:$L$425,_xlfn.XMATCH($A382,'Subway Rank'!$C$2:$C$425),0)</f>
        <v>64</v>
      </c>
      <c r="M382" s="7"/>
      <c r="N382" s="7"/>
    </row>
    <row r="383" spans="1:14" x14ac:dyDescent="0.2">
      <c r="A383" s="59" t="s">
        <v>426</v>
      </c>
      <c r="B383" s="35" t="str">
        <f>'Avg Weekday'!B383</f>
        <v/>
      </c>
      <c r="C383" s="10" t="s">
        <v>18</v>
      </c>
      <c r="D383" s="11">
        <v>4521</v>
      </c>
      <c r="E383" s="34">
        <v>3528.7692999999999</v>
      </c>
      <c r="F383" s="34">
        <v>975.50260000000003</v>
      </c>
      <c r="G383" s="34">
        <v>1357.4509</v>
      </c>
      <c r="H383" s="103">
        <v>1085.8251</v>
      </c>
      <c r="I383" s="105" cm="1">
        <f t="array" ref="I383">INDEX('Subway Rank'!$J$2:$J$425,_xlfn.XMATCH($A383,'Subway Rank'!$C$2:$C$425),0)</f>
        <v>1088</v>
      </c>
      <c r="J383" s="92">
        <f t="shared" si="14"/>
        <v>2.1748999999999796</v>
      </c>
      <c r="K383" s="67">
        <f t="shared" si="15"/>
        <v>2.0029929313661837E-3</v>
      </c>
      <c r="L383" s="60" cm="1">
        <f t="array" ref="L383">INDEX('Subway Rank'!$L$2:$L$425,_xlfn.XMATCH($A383,'Subway Rank'!$C$2:$C$425),0)</f>
        <v>417</v>
      </c>
      <c r="M383" s="7"/>
      <c r="N383" s="7"/>
    </row>
    <row r="384" spans="1:14" x14ac:dyDescent="0.2">
      <c r="A384" s="59" t="s">
        <v>427</v>
      </c>
      <c r="B384" s="35" t="str">
        <f>'Avg Weekday'!B384</f>
        <v/>
      </c>
      <c r="C384" s="10" t="s">
        <v>18</v>
      </c>
      <c r="D384" s="11">
        <v>764</v>
      </c>
      <c r="E384" s="34">
        <v>657.63459999999998</v>
      </c>
      <c r="F384" s="34">
        <v>276.04560000000004</v>
      </c>
      <c r="G384" s="34">
        <v>345.45100000000002</v>
      </c>
      <c r="H384" s="103">
        <v>323.59010000000001</v>
      </c>
      <c r="I384" s="105" cm="1">
        <f t="array" ref="I384">INDEX('Subway Rank'!$J$2:$J$425,_xlfn.XMATCH($A384,'Subway Rank'!$C$2:$C$425),0)</f>
        <v>376</v>
      </c>
      <c r="J384" s="92">
        <f t="shared" si="14"/>
        <v>52.409899999999993</v>
      </c>
      <c r="K384" s="67">
        <f t="shared" si="15"/>
        <v>0.16196385488925646</v>
      </c>
      <c r="L384" s="60" cm="1">
        <f t="array" ref="L384">INDEX('Subway Rank'!$L$2:$L$425,_xlfn.XMATCH($A384,'Subway Rank'!$C$2:$C$425),0)</f>
        <v>416</v>
      </c>
      <c r="M384" s="7"/>
      <c r="N384" s="7"/>
    </row>
    <row r="385" spans="1:14" x14ac:dyDescent="0.2">
      <c r="A385" s="59" t="s">
        <v>428</v>
      </c>
      <c r="B385" s="35">
        <f>'Avg Weekday'!B385</f>
        <v>46</v>
      </c>
      <c r="C385" s="10" t="s">
        <v>18</v>
      </c>
      <c r="D385" s="11">
        <v>10175</v>
      </c>
      <c r="E385" s="34">
        <v>1905.2307000000001</v>
      </c>
      <c r="F385" s="34">
        <v>3721.5864000000001</v>
      </c>
      <c r="G385" s="34">
        <v>6324.3725999999997</v>
      </c>
      <c r="H385" s="103">
        <v>8312.0962</v>
      </c>
      <c r="I385" s="105" cm="1">
        <f t="array" ref="I385">INDEX('Subway Rank'!$J$2:$J$425,_xlfn.XMATCH($A385,'Subway Rank'!$C$2:$C$425),0)</f>
        <v>8036</v>
      </c>
      <c r="J385" s="92">
        <f t="shared" si="14"/>
        <v>-276.09619999999995</v>
      </c>
      <c r="K385" s="67">
        <f t="shared" si="15"/>
        <v>-3.3216194008919189E-2</v>
      </c>
      <c r="L385" s="60" cm="1">
        <f t="array" ref="L385">INDEX('Subway Rank'!$L$2:$L$425,_xlfn.XMATCH($A385,'Subway Rank'!$C$2:$C$425),0)</f>
        <v>142</v>
      </c>
      <c r="M385" s="7"/>
      <c r="N385" s="7"/>
    </row>
    <row r="386" spans="1:14" x14ac:dyDescent="0.2">
      <c r="A386" s="59" t="s">
        <v>429</v>
      </c>
      <c r="B386" s="35" t="str">
        <f>'Avg Weekday'!B386</f>
        <v/>
      </c>
      <c r="C386" s="10" t="s">
        <v>18</v>
      </c>
      <c r="D386" s="11">
        <v>10218</v>
      </c>
      <c r="E386" s="34">
        <v>13105.288500000001</v>
      </c>
      <c r="F386" s="34">
        <v>6751.7273000000005</v>
      </c>
      <c r="G386" s="34">
        <v>8475.8823999999986</v>
      </c>
      <c r="H386" s="103">
        <v>10538.2251</v>
      </c>
      <c r="I386" s="105" cm="1">
        <f t="array" ref="I386">INDEX('Subway Rank'!$J$2:$J$425,_xlfn.XMATCH($A386,'Subway Rank'!$C$2:$C$425),0)</f>
        <v>10796</v>
      </c>
      <c r="J386" s="92">
        <f t="shared" si="14"/>
        <v>257.77490000000034</v>
      </c>
      <c r="K386" s="67">
        <f t="shared" si="15"/>
        <v>2.4460940770756581E-2</v>
      </c>
      <c r="L386" s="60" cm="1">
        <f t="array" ref="L386">INDEX('Subway Rank'!$L$2:$L$425,_xlfn.XMATCH($A386,'Subway Rank'!$C$2:$C$425),0)</f>
        <v>97</v>
      </c>
      <c r="M386" s="7"/>
      <c r="N386" s="7"/>
    </row>
    <row r="387" spans="1:14" x14ac:dyDescent="0.2">
      <c r="A387" s="59" t="s">
        <v>430</v>
      </c>
      <c r="B387" s="35" t="str">
        <f>'Avg Weekday'!B387</f>
        <v/>
      </c>
      <c r="C387" s="10" t="s">
        <v>18</v>
      </c>
      <c r="D387" s="11">
        <v>434</v>
      </c>
      <c r="E387" s="34">
        <v>441.92309999999998</v>
      </c>
      <c r="F387" s="34">
        <v>208.24020000000002</v>
      </c>
      <c r="G387" s="34">
        <v>209.96080000000001</v>
      </c>
      <c r="H387" s="103">
        <v>303.62099999999998</v>
      </c>
      <c r="I387" s="105" cm="1">
        <f t="array" ref="I387">INDEX('Subway Rank'!$J$2:$J$425,_xlfn.XMATCH($A387,'Subway Rank'!$C$2:$C$425),0)</f>
        <v>325</v>
      </c>
      <c r="J387" s="92">
        <f t="shared" si="14"/>
        <v>21.379000000000019</v>
      </c>
      <c r="K387" s="67">
        <f t="shared" si="15"/>
        <v>7.0413443075413168E-2</v>
      </c>
      <c r="L387" s="60" cm="1">
        <f t="array" ref="L387">INDEX('Subway Rank'!$L$2:$L$425,_xlfn.XMATCH($A387,'Subway Rank'!$C$2:$C$425),0)</f>
        <v>423</v>
      </c>
      <c r="M387" s="7"/>
      <c r="N387" s="7"/>
    </row>
    <row r="388" spans="1:14" x14ac:dyDescent="0.2">
      <c r="A388" s="59" t="s">
        <v>431</v>
      </c>
      <c r="B388" s="35" t="str">
        <f>'Avg Weekday'!B388</f>
        <v/>
      </c>
      <c r="C388" s="10" t="s">
        <v>18</v>
      </c>
      <c r="D388" s="11">
        <v>1600</v>
      </c>
      <c r="E388" s="34">
        <v>1433.9423000000002</v>
      </c>
      <c r="F388" s="34">
        <v>817.97730000000001</v>
      </c>
      <c r="G388" s="34">
        <v>870.37259999999992</v>
      </c>
      <c r="H388" s="103">
        <v>794.69679999999994</v>
      </c>
      <c r="I388" s="105" cm="1">
        <f t="array" ref="I388">INDEX('Subway Rank'!$J$2:$J$425,_xlfn.XMATCH($A388,'Subway Rank'!$C$2:$C$425),0)</f>
        <v>840</v>
      </c>
      <c r="J388" s="92">
        <f t="shared" si="14"/>
        <v>45.303200000000061</v>
      </c>
      <c r="K388" s="67">
        <f t="shared" si="15"/>
        <v>5.7006898731692471E-2</v>
      </c>
      <c r="L388" s="60" cm="1">
        <f t="array" ref="L388">INDEX('Subway Rank'!$L$2:$L$425,_xlfn.XMATCH($A388,'Subway Rank'!$C$2:$C$425),0)</f>
        <v>411</v>
      </c>
      <c r="M388" s="7"/>
      <c r="N388" s="7"/>
    </row>
    <row r="389" spans="1:14" x14ac:dyDescent="0.2">
      <c r="A389" s="59" t="s">
        <v>432</v>
      </c>
      <c r="B389" s="35" t="str">
        <f>'Avg Weekday'!B389</f>
        <v/>
      </c>
      <c r="C389" s="10" t="s">
        <v>18</v>
      </c>
      <c r="D389" s="11">
        <v>900</v>
      </c>
      <c r="E389" s="34">
        <v>906.86540000000002</v>
      </c>
      <c r="F389" s="34">
        <v>513.87930000000006</v>
      </c>
      <c r="G389" s="34">
        <v>547.17640000000006</v>
      </c>
      <c r="H389" s="103">
        <v>476.46640000000002</v>
      </c>
      <c r="I389" s="105" cm="1">
        <f t="array" ref="I389">INDEX('Subway Rank'!$J$2:$J$425,_xlfn.XMATCH($A389,'Subway Rank'!$C$2:$C$425),0)</f>
        <v>494</v>
      </c>
      <c r="J389" s="92">
        <f t="shared" si="14"/>
        <v>17.533599999999979</v>
      </c>
      <c r="K389" s="67">
        <f t="shared" si="15"/>
        <v>3.6799237050083651E-2</v>
      </c>
      <c r="L389" s="60" cm="1">
        <f t="array" ref="L389">INDEX('Subway Rank'!$L$2:$L$425,_xlfn.XMATCH($A389,'Subway Rank'!$C$2:$C$425),0)</f>
        <v>415</v>
      </c>
      <c r="M389" s="7"/>
      <c r="N389" s="7"/>
    </row>
    <row r="390" spans="1:14" x14ac:dyDescent="0.2">
      <c r="A390" s="59" t="s">
        <v>433</v>
      </c>
      <c r="B390" s="35" t="str">
        <f>'Avg Weekday'!B390</f>
        <v/>
      </c>
      <c r="C390" s="10" t="s">
        <v>18</v>
      </c>
      <c r="D390" s="11">
        <v>730</v>
      </c>
      <c r="E390" s="34">
        <v>681.92309999999998</v>
      </c>
      <c r="F390" s="34">
        <v>371.32389999999998</v>
      </c>
      <c r="G390" s="34">
        <v>382.43129999999996</v>
      </c>
      <c r="H390" s="103">
        <v>361.39060000000001</v>
      </c>
      <c r="I390" s="105" cm="1">
        <f t="array" ref="I390">INDEX('Subway Rank'!$J$2:$J$425,_xlfn.XMATCH($A390,'Subway Rank'!$C$2:$C$425),0)</f>
        <v>409</v>
      </c>
      <c r="J390" s="92">
        <f t="shared" si="14"/>
        <v>47.609399999999994</v>
      </c>
      <c r="K390" s="67">
        <f t="shared" si="15"/>
        <v>0.13173945310143648</v>
      </c>
      <c r="L390" s="60" cm="1">
        <f t="array" ref="L390">INDEX('Subway Rank'!$L$2:$L$425,_xlfn.XMATCH($A390,'Subway Rank'!$C$2:$C$425),0)</f>
        <v>419</v>
      </c>
      <c r="M390" s="7"/>
      <c r="N390" s="7"/>
    </row>
    <row r="391" spans="1:14" x14ac:dyDescent="0.2">
      <c r="A391" s="59" t="s">
        <v>434</v>
      </c>
      <c r="B391" s="35" t="str">
        <f>'Avg Weekday'!B391</f>
        <v/>
      </c>
      <c r="C391" s="10" t="s">
        <v>18</v>
      </c>
      <c r="D391" s="11">
        <v>2141</v>
      </c>
      <c r="E391" s="34">
        <v>2030.2114999999999</v>
      </c>
      <c r="F391" s="34">
        <v>1131.5208</v>
      </c>
      <c r="G391" s="34">
        <v>1151.3921</v>
      </c>
      <c r="H391" s="103">
        <v>1012.9438</v>
      </c>
      <c r="I391" s="105" cm="1">
        <f t="array" ref="I391">INDEX('Subway Rank'!$J$2:$J$425,_xlfn.XMATCH($A391,'Subway Rank'!$C$2:$C$425),0)</f>
        <v>1050</v>
      </c>
      <c r="J391" s="92">
        <f t="shared" si="14"/>
        <v>37.05619999999999</v>
      </c>
      <c r="K391" s="67">
        <f t="shared" si="15"/>
        <v>3.6582681092475207E-2</v>
      </c>
      <c r="L391" s="60" cm="1">
        <f t="array" ref="L391">INDEX('Subway Rank'!$L$2:$L$425,_xlfn.XMATCH($A391,'Subway Rank'!$C$2:$C$425),0)</f>
        <v>408</v>
      </c>
      <c r="M391" s="7"/>
      <c r="N391" s="7"/>
    </row>
    <row r="392" spans="1:14" x14ac:dyDescent="0.2">
      <c r="A392" s="59" t="s">
        <v>56</v>
      </c>
      <c r="B392" s="35" t="str">
        <f>'Avg Weekday'!B392</f>
        <v/>
      </c>
      <c r="C392" s="10" t="s">
        <v>18</v>
      </c>
      <c r="D392" s="11">
        <v>2447</v>
      </c>
      <c r="E392" s="34">
        <v>2602.0962</v>
      </c>
      <c r="F392" s="34">
        <v>1470.3845999999999</v>
      </c>
      <c r="G392" s="34">
        <v>1608.0980999999999</v>
      </c>
      <c r="H392" s="103">
        <v>1535.6078</v>
      </c>
      <c r="I392" s="105" cm="1">
        <f t="array" ref="I392">INDEX('Subway Rank'!$J$2:$J$425,_xlfn.XMATCH($A392,'Subway Rank'!$C$2:$C$425),0)</f>
        <v>1729</v>
      </c>
      <c r="J392" s="92">
        <f t="shared" si="14"/>
        <v>193.3922</v>
      </c>
      <c r="K392" s="67">
        <f t="shared" si="15"/>
        <v>0.12593853717075415</v>
      </c>
      <c r="L392" s="60" cm="1">
        <f t="array" ref="L392">INDEX('Subway Rank'!$L$2:$L$425,_xlfn.XMATCH($A392,'Subway Rank'!$C$2:$C$425),0)</f>
        <v>395</v>
      </c>
      <c r="M392" s="7"/>
      <c r="N392" s="7"/>
    </row>
    <row r="393" spans="1:14" x14ac:dyDescent="0.2">
      <c r="A393" s="59" t="s">
        <v>435</v>
      </c>
      <c r="B393" s="35" t="str">
        <f>'Avg Weekday'!B393</f>
        <v/>
      </c>
      <c r="C393" s="10" t="s">
        <v>18</v>
      </c>
      <c r="D393" s="11">
        <v>1780</v>
      </c>
      <c r="E393" s="34">
        <v>1929.3845999999999</v>
      </c>
      <c r="F393" s="34">
        <v>682.78359999999998</v>
      </c>
      <c r="G393" s="34">
        <v>751.37249999999995</v>
      </c>
      <c r="H393" s="103">
        <v>1024.2348999999999</v>
      </c>
      <c r="I393" s="105" cm="1">
        <f t="array" ref="I393">INDEX('Subway Rank'!$J$2:$J$425,_xlfn.XMATCH($A393,'Subway Rank'!$C$2:$C$425),0)</f>
        <v>919</v>
      </c>
      <c r="J393" s="92">
        <f t="shared" si="14"/>
        <v>-105.23489999999993</v>
      </c>
      <c r="K393" s="67">
        <f t="shared" si="15"/>
        <v>-0.10274488791584814</v>
      </c>
      <c r="L393" s="60" cm="1">
        <f t="array" ref="L393">INDEX('Subway Rank'!$L$2:$L$425,_xlfn.XMATCH($A393,'Subway Rank'!$C$2:$C$425),0)</f>
        <v>418</v>
      </c>
      <c r="M393" s="7"/>
      <c r="N393" s="7"/>
    </row>
    <row r="394" spans="1:14" x14ac:dyDescent="0.2">
      <c r="A394" s="59" t="s">
        <v>436</v>
      </c>
      <c r="B394" s="35" t="str">
        <f>'Avg Weekday'!B394</f>
        <v/>
      </c>
      <c r="C394" s="10" t="s">
        <v>18</v>
      </c>
      <c r="D394" s="11">
        <v>566</v>
      </c>
      <c r="E394" s="34">
        <v>746.5</v>
      </c>
      <c r="F394" s="34">
        <v>267.63839999999999</v>
      </c>
      <c r="G394" s="34">
        <v>294</v>
      </c>
      <c r="H394" s="103">
        <v>378.22479999999996</v>
      </c>
      <c r="I394" s="105" cm="1">
        <f t="array" ref="I394">INDEX('Subway Rank'!$J$2:$J$425,_xlfn.XMATCH($A394,'Subway Rank'!$C$2:$C$425),0)</f>
        <v>405</v>
      </c>
      <c r="J394" s="92">
        <f t="shared" si="14"/>
        <v>26.775200000000041</v>
      </c>
      <c r="K394" s="67">
        <f t="shared" si="15"/>
        <v>7.0791761936287737E-2</v>
      </c>
      <c r="L394" s="60" cm="1">
        <f t="array" ref="L394">INDEX('Subway Rank'!$L$2:$L$425,_xlfn.XMATCH($A394,'Subway Rank'!$C$2:$C$425),0)</f>
        <v>421</v>
      </c>
      <c r="M394" s="7"/>
      <c r="N394" s="7"/>
    </row>
    <row r="395" spans="1:14" x14ac:dyDescent="0.2">
      <c r="A395" s="59" t="s">
        <v>437</v>
      </c>
      <c r="B395" s="35" t="str">
        <f>'Avg Weekday'!B395</f>
        <v/>
      </c>
      <c r="C395" s="10" t="s">
        <v>18</v>
      </c>
      <c r="D395" s="11">
        <v>3893</v>
      </c>
      <c r="E395" s="34">
        <v>4325.0384999999997</v>
      </c>
      <c r="F395" s="34">
        <v>1850.2838999999999</v>
      </c>
      <c r="G395" s="34">
        <v>2416.6863000000003</v>
      </c>
      <c r="H395" s="103">
        <v>2965.5048999999999</v>
      </c>
      <c r="I395" s="105" cm="1">
        <f t="array" ref="I395">INDEX('Subway Rank'!$J$2:$J$425,_xlfn.XMATCH($A395,'Subway Rank'!$C$2:$C$425),0)</f>
        <v>3153</v>
      </c>
      <c r="J395" s="92">
        <f t="shared" si="14"/>
        <v>187.49510000000009</v>
      </c>
      <c r="K395" s="67">
        <f t="shared" si="15"/>
        <v>6.3225354980866871E-2</v>
      </c>
      <c r="L395" s="60" cm="1">
        <f t="array" ref="L395">INDEX('Subway Rank'!$L$2:$L$425,_xlfn.XMATCH($A395,'Subway Rank'!$C$2:$C$425),0)</f>
        <v>282</v>
      </c>
      <c r="M395" s="7"/>
      <c r="N395" s="7"/>
    </row>
    <row r="396" spans="1:14" x14ac:dyDescent="0.2">
      <c r="A396" s="59" t="s">
        <v>438</v>
      </c>
      <c r="B396" s="35" t="str">
        <f>'Avg Weekday'!B396</f>
        <v/>
      </c>
      <c r="C396" s="10" t="s">
        <v>18</v>
      </c>
      <c r="D396" s="11">
        <v>178</v>
      </c>
      <c r="E396" s="34">
        <v>191.827</v>
      </c>
      <c r="F396" s="34">
        <v>89.435900000000004</v>
      </c>
      <c r="G396" s="34">
        <v>110.5883</v>
      </c>
      <c r="H396" s="103">
        <v>109.1135</v>
      </c>
      <c r="I396" s="105" cm="1">
        <f t="array" ref="I396">INDEX('Subway Rank'!$J$2:$J$425,_xlfn.XMATCH($A396,'Subway Rank'!$C$2:$C$425),0)</f>
        <v>123</v>
      </c>
      <c r="J396" s="92">
        <f t="shared" si="14"/>
        <v>13.886499999999998</v>
      </c>
      <c r="K396" s="67">
        <f t="shared" si="15"/>
        <v>0.12726656188281008</v>
      </c>
      <c r="L396" s="60" cm="1">
        <f t="array" ref="L396">INDEX('Subway Rank'!$L$2:$L$425,_xlfn.XMATCH($A396,'Subway Rank'!$C$2:$C$425),0)</f>
        <v>422</v>
      </c>
      <c r="M396" s="7"/>
      <c r="N396" s="7"/>
    </row>
    <row r="397" spans="1:14" x14ac:dyDescent="0.2">
      <c r="A397" s="59" t="s">
        <v>439</v>
      </c>
      <c r="B397" s="35">
        <f>'Avg Weekday'!B397</f>
        <v>47</v>
      </c>
      <c r="C397" s="10" t="s">
        <v>18</v>
      </c>
      <c r="D397" s="11">
        <v>5190</v>
      </c>
      <c r="E397" s="34">
        <v>8026.4423000000006</v>
      </c>
      <c r="F397" s="34">
        <v>5574.6471000000001</v>
      </c>
      <c r="G397" s="34">
        <v>7402.7646999999997</v>
      </c>
      <c r="H397" s="103">
        <v>8844.3420000000006</v>
      </c>
      <c r="I397" s="105" cm="1">
        <f t="array" ref="I397">INDEX('Subway Rank'!$J$2:$J$425,_xlfn.XMATCH($A397,'Subway Rank'!$C$2:$C$425),0)</f>
        <v>10393</v>
      </c>
      <c r="J397" s="92">
        <f t="shared" si="14"/>
        <v>1548.6579999999994</v>
      </c>
      <c r="K397" s="67">
        <f t="shared" si="15"/>
        <v>0.17510155079936973</v>
      </c>
      <c r="L397" s="60" cm="1">
        <f t="array" ref="L397">INDEX('Subway Rank'!$L$2:$L$425,_xlfn.XMATCH($A397,'Subway Rank'!$C$2:$C$425),0)</f>
        <v>118</v>
      </c>
      <c r="M397" s="7"/>
      <c r="N397" s="7"/>
    </row>
    <row r="398" spans="1:14" x14ac:dyDescent="0.2">
      <c r="A398" s="59" t="s">
        <v>23</v>
      </c>
      <c r="B398" s="35" t="str">
        <f>'Avg Weekday'!B398</f>
        <v/>
      </c>
      <c r="C398" s="10" t="s">
        <v>18</v>
      </c>
      <c r="D398" s="11">
        <v>20649</v>
      </c>
      <c r="E398" s="34">
        <v>19073.692299999999</v>
      </c>
      <c r="F398" s="34">
        <v>6521.3190999999997</v>
      </c>
      <c r="G398" s="34">
        <v>10296.039199999999</v>
      </c>
      <c r="H398" s="103">
        <v>15363.7436</v>
      </c>
      <c r="I398" s="105" cm="1">
        <f t="array" ref="I398">INDEX('Subway Rank'!$J$2:$J$425,_xlfn.XMATCH($A398,'Subway Rank'!$C$2:$C$425),0)</f>
        <v>19041</v>
      </c>
      <c r="J398" s="92">
        <f t="shared" si="14"/>
        <v>3677.2564000000002</v>
      </c>
      <c r="K398" s="67">
        <f t="shared" si="15"/>
        <v>0.23934637909474096</v>
      </c>
      <c r="L398" s="60" cm="1">
        <f t="array" ref="L398">INDEX('Subway Rank'!$L$2:$L$425,_xlfn.XMATCH($A398,'Subway Rank'!$C$2:$C$425),0)</f>
        <v>47</v>
      </c>
      <c r="M398" s="7"/>
      <c r="N398" s="7"/>
    </row>
    <row r="399" spans="1:14" x14ac:dyDescent="0.2">
      <c r="A399" s="59" t="s">
        <v>440</v>
      </c>
      <c r="B399" s="35" t="str">
        <f>'Avg Weekday'!B399</f>
        <v/>
      </c>
      <c r="C399" s="10" t="s">
        <v>18</v>
      </c>
      <c r="D399" s="11">
        <v>13269</v>
      </c>
      <c r="E399" s="34">
        <v>13089.346099999999</v>
      </c>
      <c r="F399" s="34">
        <v>5570.2718000000004</v>
      </c>
      <c r="G399" s="34">
        <v>6738.2157000000007</v>
      </c>
      <c r="H399" s="103">
        <v>7831.7892000000002</v>
      </c>
      <c r="I399" s="105" cm="1">
        <f t="array" ref="I399">INDEX('Subway Rank'!$J$2:$J$425,_xlfn.XMATCH($A399,'Subway Rank'!$C$2:$C$425),0)</f>
        <v>9116</v>
      </c>
      <c r="J399" s="92">
        <f t="shared" si="14"/>
        <v>1284.2107999999998</v>
      </c>
      <c r="K399" s="67">
        <f t="shared" si="15"/>
        <v>0.16397412739352074</v>
      </c>
      <c r="L399" s="60" cm="1">
        <f t="array" ref="L399">INDEX('Subway Rank'!$L$2:$L$425,_xlfn.XMATCH($A399,'Subway Rank'!$C$2:$C$425),0)</f>
        <v>120</v>
      </c>
      <c r="M399" s="7"/>
      <c r="N399" s="7"/>
    </row>
    <row r="400" spans="1:14" x14ac:dyDescent="0.2">
      <c r="A400" s="59" t="s">
        <v>441</v>
      </c>
      <c r="B400" s="35" t="str">
        <f>'Avg Weekday'!B400</f>
        <v/>
      </c>
      <c r="C400" s="10" t="s">
        <v>18</v>
      </c>
      <c r="D400" s="11">
        <v>4501</v>
      </c>
      <c r="E400" s="34">
        <v>4172.0576000000001</v>
      </c>
      <c r="F400" s="34">
        <v>2268.3669</v>
      </c>
      <c r="G400" s="34">
        <v>2265.2745</v>
      </c>
      <c r="H400" s="103">
        <v>2063.0279</v>
      </c>
      <c r="I400" s="105" cm="1">
        <f t="array" ref="I400">INDEX('Subway Rank'!$J$2:$J$425,_xlfn.XMATCH($A400,'Subway Rank'!$C$2:$C$425),0)</f>
        <v>2473</v>
      </c>
      <c r="J400" s="92">
        <f t="shared" si="14"/>
        <v>409.97209999999995</v>
      </c>
      <c r="K400" s="67">
        <f t="shared" si="15"/>
        <v>0.19872348793731773</v>
      </c>
      <c r="L400" s="60" cm="1">
        <f t="array" ref="L400">INDEX('Subway Rank'!$L$2:$L$425,_xlfn.XMATCH($A400,'Subway Rank'!$C$2:$C$425),0)</f>
        <v>318</v>
      </c>
      <c r="M400" s="7"/>
      <c r="N400" s="7"/>
    </row>
    <row r="401" spans="1:14" x14ac:dyDescent="0.2">
      <c r="A401" s="59" t="s">
        <v>442</v>
      </c>
      <c r="B401" s="35" t="str">
        <f>'Avg Weekday'!B401</f>
        <v/>
      </c>
      <c r="C401" s="10" t="s">
        <v>18</v>
      </c>
      <c r="D401" s="11">
        <v>66311</v>
      </c>
      <c r="E401" s="34">
        <v>57623.288499999995</v>
      </c>
      <c r="F401" s="34">
        <v>20497.726999999999</v>
      </c>
      <c r="G401" s="34">
        <v>36290.960800000001</v>
      </c>
      <c r="H401" s="103">
        <v>45629.222800000003</v>
      </c>
      <c r="I401" s="105" cm="1">
        <f t="array" ref="I401">INDEX('Subway Rank'!$J$2:$J$425,_xlfn.XMATCH($A401,'Subway Rank'!$C$2:$C$425),0)</f>
        <v>53183</v>
      </c>
      <c r="J401" s="92">
        <f t="shared" si="14"/>
        <v>7553.7771999999968</v>
      </c>
      <c r="K401" s="67">
        <f t="shared" si="15"/>
        <v>0.16554691788438694</v>
      </c>
      <c r="L401" s="60" cm="1">
        <f t="array" ref="L401">INDEX('Subway Rank'!$L$2:$L$425,_xlfn.XMATCH($A401,'Subway Rank'!$C$2:$C$425),0)</f>
        <v>10</v>
      </c>
      <c r="M401" s="7"/>
      <c r="N401" s="7"/>
    </row>
    <row r="402" spans="1:14" x14ac:dyDescent="0.2">
      <c r="A402" s="59" t="s">
        <v>443</v>
      </c>
      <c r="B402" s="35" t="str">
        <f>'Avg Weekday'!B402</f>
        <v/>
      </c>
      <c r="C402" s="10" t="s">
        <v>18</v>
      </c>
      <c r="D402" s="11">
        <v>2428</v>
      </c>
      <c r="E402" s="34">
        <v>4253.25</v>
      </c>
      <c r="F402" s="34">
        <v>1870.8597</v>
      </c>
      <c r="G402" s="34">
        <v>1850</v>
      </c>
      <c r="H402" s="103">
        <v>2226.1048000000001</v>
      </c>
      <c r="I402" s="105" cm="1">
        <f t="array" ref="I402">INDEX('Subway Rank'!$J$2:$J$425,_xlfn.XMATCH($A402,'Subway Rank'!$C$2:$C$425),0)</f>
        <v>2505</v>
      </c>
      <c r="J402" s="92">
        <f t="shared" si="14"/>
        <v>278.89519999999993</v>
      </c>
      <c r="K402" s="67">
        <f t="shared" si="15"/>
        <v>0.1252839488958471</v>
      </c>
      <c r="L402" s="60" cm="1">
        <f t="array" ref="L402">INDEX('Subway Rank'!$L$2:$L$425,_xlfn.XMATCH($A402,'Subway Rank'!$C$2:$C$425),0)</f>
        <v>296</v>
      </c>
      <c r="M402" s="7"/>
      <c r="N402" s="7"/>
    </row>
    <row r="403" spans="1:14" x14ac:dyDescent="0.2">
      <c r="A403" s="59" t="s">
        <v>444</v>
      </c>
      <c r="B403" s="35" t="str">
        <f>'Avg Weekday'!B403</f>
        <v/>
      </c>
      <c r="C403" s="10" t="s">
        <v>18</v>
      </c>
      <c r="D403" s="11">
        <v>24710</v>
      </c>
      <c r="E403" s="34">
        <v>23713.961600000002</v>
      </c>
      <c r="F403" s="34">
        <v>9323.2454999999991</v>
      </c>
      <c r="G403" s="34">
        <v>12199.941200000001</v>
      </c>
      <c r="H403" s="103">
        <v>15160.033600000001</v>
      </c>
      <c r="I403" s="105" cm="1">
        <f t="array" ref="I403">INDEX('Subway Rank'!$J$2:$J$425,_xlfn.XMATCH($A403,'Subway Rank'!$C$2:$C$425),0)</f>
        <v>18047</v>
      </c>
      <c r="J403" s="92">
        <f t="shared" si="14"/>
        <v>2886.9663999999993</v>
      </c>
      <c r="K403" s="67">
        <f t="shared" si="15"/>
        <v>0.19043271777445131</v>
      </c>
      <c r="L403" s="60" cm="1">
        <f t="array" ref="L403">INDEX('Subway Rank'!$L$2:$L$425,_xlfn.XMATCH($A403,'Subway Rank'!$C$2:$C$425),0)</f>
        <v>42</v>
      </c>
      <c r="M403" s="7"/>
      <c r="N403" s="7"/>
    </row>
    <row r="404" spans="1:14" x14ac:dyDescent="0.2">
      <c r="A404" s="59" t="s">
        <v>445</v>
      </c>
      <c r="B404" s="35" t="str">
        <f>'Avg Weekday'!B404</f>
        <v/>
      </c>
      <c r="C404" s="10" t="s">
        <v>18</v>
      </c>
      <c r="D404" s="11">
        <v>3661</v>
      </c>
      <c r="E404" s="34">
        <v>5104.4038</v>
      </c>
      <c r="F404" s="34">
        <v>2490.6633000000002</v>
      </c>
      <c r="G404" s="34">
        <v>2643.5293999999999</v>
      </c>
      <c r="H404" s="103">
        <v>2945.9193</v>
      </c>
      <c r="I404" s="105" cm="1">
        <f t="array" ref="I404">INDEX('Subway Rank'!$J$2:$J$425,_xlfn.XMATCH($A404,'Subway Rank'!$C$2:$C$425),0)</f>
        <v>3107</v>
      </c>
      <c r="J404" s="92">
        <f t="shared" si="14"/>
        <v>161.08069999999998</v>
      </c>
      <c r="K404" s="67">
        <f t="shared" si="15"/>
        <v>5.4679264296207973E-2</v>
      </c>
      <c r="L404" s="60" cm="1">
        <f t="array" ref="L404">INDEX('Subway Rank'!$L$2:$L$425,_xlfn.XMATCH($A404,'Subway Rank'!$C$2:$C$425),0)</f>
        <v>247</v>
      </c>
      <c r="M404" s="7"/>
      <c r="N404" s="7"/>
    </row>
    <row r="405" spans="1:14" x14ac:dyDescent="0.2">
      <c r="A405" s="59" t="s">
        <v>446</v>
      </c>
      <c r="B405" s="35" t="str">
        <f>'Avg Weekday'!B405</f>
        <v/>
      </c>
      <c r="C405" s="10" t="s">
        <v>18</v>
      </c>
      <c r="D405" s="11">
        <v>18477</v>
      </c>
      <c r="E405" s="34">
        <v>18516.307700000001</v>
      </c>
      <c r="F405" s="34">
        <v>7620.6863000000003</v>
      </c>
      <c r="G405" s="34">
        <v>9469.3333000000002</v>
      </c>
      <c r="H405" s="103">
        <v>11062.3254</v>
      </c>
      <c r="I405" s="105" cm="1">
        <f t="array" ref="I405">INDEX('Subway Rank'!$J$2:$J$425,_xlfn.XMATCH($A405,'Subway Rank'!$C$2:$C$425),0)</f>
        <v>12357</v>
      </c>
      <c r="J405" s="92">
        <f t="shared" si="14"/>
        <v>1294.6746000000003</v>
      </c>
      <c r="K405" s="67">
        <f t="shared" si="15"/>
        <v>0.11703457936610691</v>
      </c>
      <c r="L405" s="60" cm="1">
        <f t="array" ref="L405">INDEX('Subway Rank'!$L$2:$L$425,_xlfn.XMATCH($A405,'Subway Rank'!$C$2:$C$425),0)</f>
        <v>71</v>
      </c>
      <c r="M405" s="7"/>
      <c r="N405" s="7"/>
    </row>
    <row r="406" spans="1:14" x14ac:dyDescent="0.2">
      <c r="A406" s="59" t="s">
        <v>447</v>
      </c>
      <c r="B406" s="35" t="str">
        <f>'Avg Weekday'!B406</f>
        <v/>
      </c>
      <c r="C406" s="10" t="s">
        <v>18</v>
      </c>
      <c r="D406" s="11">
        <v>5348</v>
      </c>
      <c r="E406" s="34">
        <v>5110.1923000000006</v>
      </c>
      <c r="F406" s="34">
        <v>1442.6017999999999</v>
      </c>
      <c r="G406" s="34">
        <v>2196.1765</v>
      </c>
      <c r="H406" s="103">
        <v>3377.9890999999998</v>
      </c>
      <c r="I406" s="105" cm="1">
        <f t="array" ref="I406">INDEX('Subway Rank'!$J$2:$J$425,_xlfn.XMATCH($A406,'Subway Rank'!$C$2:$C$425),0)</f>
        <v>3644</v>
      </c>
      <c r="J406" s="92">
        <f t="shared" si="14"/>
        <v>266.01090000000022</v>
      </c>
      <c r="K406" s="67">
        <f t="shared" si="15"/>
        <v>7.8748300283147818E-2</v>
      </c>
      <c r="L406" s="60" cm="1">
        <f t="array" ref="L406">INDEX('Subway Rank'!$L$2:$L$425,_xlfn.XMATCH($A406,'Subway Rank'!$C$2:$C$425),0)</f>
        <v>342</v>
      </c>
      <c r="M406" s="7"/>
      <c r="N406" s="7"/>
    </row>
    <row r="407" spans="1:14" x14ac:dyDescent="0.2">
      <c r="A407" s="59" t="s">
        <v>448</v>
      </c>
      <c r="B407" s="35" t="str">
        <f>'Avg Weekday'!B407</f>
        <v/>
      </c>
      <c r="C407" s="10" t="s">
        <v>18</v>
      </c>
      <c r="D407" s="11">
        <v>1782</v>
      </c>
      <c r="E407" s="34">
        <v>1764.5384999999999</v>
      </c>
      <c r="F407" s="34">
        <v>763.16480000000001</v>
      </c>
      <c r="G407" s="34">
        <v>813.6078</v>
      </c>
      <c r="H407" s="103">
        <v>1227.8349000000001</v>
      </c>
      <c r="I407" s="105" cm="1">
        <f t="array" ref="I407">INDEX('Subway Rank'!$J$2:$J$425,_xlfn.XMATCH($A407,'Subway Rank'!$C$2:$C$425),0)</f>
        <v>1252</v>
      </c>
      <c r="J407" s="92">
        <f t="shared" si="14"/>
        <v>24.165099999999939</v>
      </c>
      <c r="K407" s="67">
        <f t="shared" si="15"/>
        <v>1.9681066241071937E-2</v>
      </c>
      <c r="L407" s="60" cm="1">
        <f t="array" ref="L407">INDEX('Subway Rank'!$L$2:$L$425,_xlfn.XMATCH($A407,'Subway Rank'!$C$2:$C$425),0)</f>
        <v>264</v>
      </c>
      <c r="M407" s="7"/>
      <c r="N407" s="7"/>
    </row>
    <row r="408" spans="1:14" x14ac:dyDescent="0.2">
      <c r="A408" s="59" t="s">
        <v>449</v>
      </c>
      <c r="B408" s="35" t="str">
        <f>'Avg Weekday'!B408</f>
        <v/>
      </c>
      <c r="C408" s="10" t="s">
        <v>18</v>
      </c>
      <c r="D408" s="11">
        <v>26010</v>
      </c>
      <c r="E408" s="34">
        <v>22789.5193</v>
      </c>
      <c r="F408" s="34">
        <v>11860.113499999999</v>
      </c>
      <c r="G408" s="34">
        <v>13669.941200000001</v>
      </c>
      <c r="H408" s="103">
        <v>13209.962599999999</v>
      </c>
      <c r="I408" s="105" cm="1">
        <f t="array" ref="I408">INDEX('Subway Rank'!$J$2:$J$425,_xlfn.XMATCH($A408,'Subway Rank'!$C$2:$C$425),0)</f>
        <v>13750</v>
      </c>
      <c r="J408" s="92">
        <f t="shared" si="14"/>
        <v>540.03740000000107</v>
      </c>
      <c r="K408" s="67">
        <f t="shared" si="15"/>
        <v>4.0881069564875312E-2</v>
      </c>
      <c r="L408" s="60" cm="1">
        <f t="array" ref="L408">INDEX('Subway Rank'!$L$2:$L$425,_xlfn.XMATCH($A408,'Subway Rank'!$C$2:$C$425),0)</f>
        <v>33</v>
      </c>
      <c r="M408" s="7"/>
      <c r="N408" s="7"/>
    </row>
    <row r="409" spans="1:14" x14ac:dyDescent="0.2">
      <c r="A409" s="59" t="s">
        <v>450</v>
      </c>
      <c r="B409" s="35" t="str">
        <f>'Avg Weekday'!B409</f>
        <v/>
      </c>
      <c r="C409" s="10" t="s">
        <v>18</v>
      </c>
      <c r="D409" s="11">
        <v>14885</v>
      </c>
      <c r="E409" s="34">
        <v>15168.7307</v>
      </c>
      <c r="F409" s="34">
        <v>7047.1097</v>
      </c>
      <c r="G409" s="34">
        <v>8372.6078999999991</v>
      </c>
      <c r="H409" s="103">
        <v>9561.0954000000002</v>
      </c>
      <c r="I409" s="105" cm="1">
        <f t="array" ref="I409">INDEX('Subway Rank'!$J$2:$J$425,_xlfn.XMATCH($A409,'Subway Rank'!$C$2:$C$425),0)</f>
        <v>10490</v>
      </c>
      <c r="J409" s="92">
        <f t="shared" si="14"/>
        <v>928.90459999999985</v>
      </c>
      <c r="K409" s="67">
        <f t="shared" si="15"/>
        <v>9.7154621007128517E-2</v>
      </c>
      <c r="L409" s="60" cm="1">
        <f t="array" ref="L409">INDEX('Subway Rank'!$L$2:$L$425,_xlfn.XMATCH($A409,'Subway Rank'!$C$2:$C$425),0)</f>
        <v>67</v>
      </c>
      <c r="M409" s="7"/>
      <c r="N409" s="7"/>
    </row>
    <row r="410" spans="1:14" x14ac:dyDescent="0.2">
      <c r="A410" s="59" t="s">
        <v>451</v>
      </c>
      <c r="B410" s="35" t="str">
        <f>'Avg Weekday'!B410</f>
        <v/>
      </c>
      <c r="C410" s="10" t="s">
        <v>18</v>
      </c>
      <c r="D410" s="11">
        <v>5544</v>
      </c>
      <c r="E410" s="34">
        <v>4540.2692999999999</v>
      </c>
      <c r="F410" s="34">
        <v>2333.6538</v>
      </c>
      <c r="G410" s="34">
        <v>2653.3921</v>
      </c>
      <c r="H410" s="103">
        <v>2698.3748000000001</v>
      </c>
      <c r="I410" s="105" cm="1">
        <f t="array" ref="I410">INDEX('Subway Rank'!$J$2:$J$425,_xlfn.XMATCH($A410,'Subway Rank'!$C$2:$C$425),0)</f>
        <v>3375</v>
      </c>
      <c r="J410" s="92">
        <f t="shared" si="14"/>
        <v>676.62519999999995</v>
      </c>
      <c r="K410" s="67">
        <f t="shared" si="15"/>
        <v>0.25075286057370533</v>
      </c>
      <c r="L410" s="60" cm="1">
        <f t="array" ref="L410">INDEX('Subway Rank'!$L$2:$L$425,_xlfn.XMATCH($A410,'Subway Rank'!$C$2:$C$425),0)</f>
        <v>288</v>
      </c>
      <c r="M410" s="7"/>
      <c r="N410" s="7"/>
    </row>
    <row r="411" spans="1:14" x14ac:dyDescent="0.2">
      <c r="A411" s="59" t="s">
        <v>452</v>
      </c>
      <c r="B411" s="35" t="str">
        <f>'Avg Weekday'!B411</f>
        <v/>
      </c>
      <c r="C411" s="10" t="s">
        <v>18</v>
      </c>
      <c r="D411" s="11">
        <v>28045</v>
      </c>
      <c r="E411" s="34">
        <v>27549.5962</v>
      </c>
      <c r="F411" s="34">
        <v>14580.837100000001</v>
      </c>
      <c r="G411" s="34">
        <v>18955.666700000002</v>
      </c>
      <c r="H411" s="103">
        <v>21718.332600000002</v>
      </c>
      <c r="I411" s="105" cm="1">
        <f t="array" ref="I411">INDEX('Subway Rank'!$J$2:$J$425,_xlfn.XMATCH($A411,'Subway Rank'!$C$2:$C$425),0)</f>
        <v>28280</v>
      </c>
      <c r="J411" s="92">
        <f t="shared" si="14"/>
        <v>6561.6673999999985</v>
      </c>
      <c r="K411" s="67">
        <f t="shared" si="15"/>
        <v>0.30212574422034583</v>
      </c>
      <c r="L411" s="60" cm="1">
        <f t="array" ref="L411">INDEX('Subway Rank'!$L$2:$L$425,_xlfn.XMATCH($A411,'Subway Rank'!$C$2:$C$425),0)</f>
        <v>31</v>
      </c>
      <c r="M411" s="7"/>
      <c r="N411" s="7"/>
    </row>
    <row r="412" spans="1:14" x14ac:dyDescent="0.2">
      <c r="A412" s="59" t="s">
        <v>453</v>
      </c>
      <c r="B412" s="35" t="str">
        <f>'Avg Weekday'!B412</f>
        <v/>
      </c>
      <c r="C412" s="10" t="s">
        <v>18</v>
      </c>
      <c r="D412" s="11">
        <v>21768</v>
      </c>
      <c r="E412" s="34">
        <v>22197.711500000001</v>
      </c>
      <c r="F412" s="34">
        <v>8463.7707000000009</v>
      </c>
      <c r="G412" s="34">
        <v>10311.7255</v>
      </c>
      <c r="H412" s="103">
        <v>12284.425299999999</v>
      </c>
      <c r="I412" s="105" cm="1">
        <f t="array" ref="I412">INDEX('Subway Rank'!$J$2:$J$425,_xlfn.XMATCH($A412,'Subway Rank'!$C$2:$C$425),0)</f>
        <v>14752</v>
      </c>
      <c r="J412" s="92">
        <f t="shared" si="14"/>
        <v>2467.574700000001</v>
      </c>
      <c r="K412" s="67">
        <f t="shared" si="15"/>
        <v>0.20087017827362272</v>
      </c>
      <c r="L412" s="60" cm="1">
        <f t="array" ref="L412">INDEX('Subway Rank'!$L$2:$L$425,_xlfn.XMATCH($A412,'Subway Rank'!$C$2:$C$425),0)</f>
        <v>49</v>
      </c>
      <c r="M412" s="7"/>
      <c r="N412" s="7"/>
    </row>
    <row r="413" spans="1:14" x14ac:dyDescent="0.2">
      <c r="A413" s="59" t="s">
        <v>454</v>
      </c>
      <c r="B413" s="35" t="str">
        <f>'Avg Weekday'!B413</f>
        <v/>
      </c>
      <c r="C413" s="10" t="s">
        <v>18</v>
      </c>
      <c r="D413" s="11">
        <v>10624</v>
      </c>
      <c r="E413" s="34">
        <v>14040.519199999999</v>
      </c>
      <c r="F413" s="34">
        <v>1391.5102000000002</v>
      </c>
      <c r="G413" s="34">
        <v>6717.7255000000005</v>
      </c>
      <c r="H413" s="103">
        <v>9033.4713000000011</v>
      </c>
      <c r="I413" s="105" cm="1">
        <f t="array" ref="I413">INDEX('Subway Rank'!$J$2:$J$425,_xlfn.XMATCH($A413,'Subway Rank'!$C$2:$C$425),0)</f>
        <v>11949</v>
      </c>
      <c r="J413" s="92">
        <f t="shared" si="14"/>
        <v>2915.5286999999989</v>
      </c>
      <c r="K413" s="67">
        <f t="shared" si="15"/>
        <v>0.32274732527240096</v>
      </c>
      <c r="L413" s="60" cm="1">
        <f t="array" ref="L413">INDEX('Subway Rank'!$L$2:$L$425,_xlfn.XMATCH($A413,'Subway Rank'!$C$2:$C$425),0)</f>
        <v>220</v>
      </c>
      <c r="M413" s="7"/>
      <c r="N413" s="7"/>
    </row>
    <row r="414" spans="1:14" x14ac:dyDescent="0.2">
      <c r="A414" s="59" t="s">
        <v>455</v>
      </c>
      <c r="B414" s="35" t="str">
        <f>'Avg Weekday'!B414</f>
        <v/>
      </c>
      <c r="C414" s="10" t="s">
        <v>18</v>
      </c>
      <c r="D414" s="11">
        <v>2469</v>
      </c>
      <c r="E414" s="34">
        <v>2617.1346000000003</v>
      </c>
      <c r="F414" s="34">
        <v>1392.5810999999999</v>
      </c>
      <c r="G414" s="34">
        <v>1585.2157</v>
      </c>
      <c r="H414" s="103">
        <v>1658.5742</v>
      </c>
      <c r="I414" s="105" cm="1">
        <f t="array" ref="I414">INDEX('Subway Rank'!$J$2:$J$425,_xlfn.XMATCH($A414,'Subway Rank'!$C$2:$C$425),0)</f>
        <v>1758</v>
      </c>
      <c r="J414" s="92">
        <f t="shared" si="14"/>
        <v>99.425799999999981</v>
      </c>
      <c r="K414" s="67">
        <f t="shared" si="15"/>
        <v>5.9946549271054611E-2</v>
      </c>
      <c r="L414" s="60" cm="1">
        <f t="array" ref="L414">INDEX('Subway Rank'!$L$2:$L$425,_xlfn.XMATCH($A414,'Subway Rank'!$C$2:$C$425),0)</f>
        <v>321</v>
      </c>
      <c r="M414" s="7"/>
      <c r="N414" s="7"/>
    </row>
    <row r="415" spans="1:14" x14ac:dyDescent="0.2">
      <c r="A415" s="59" t="s">
        <v>456</v>
      </c>
      <c r="B415" s="35" t="str">
        <f>'Avg Weekday'!B415</f>
        <v/>
      </c>
      <c r="C415" s="10" t="s">
        <v>18</v>
      </c>
      <c r="D415" s="11">
        <v>6240</v>
      </c>
      <c r="E415" s="34">
        <v>5677.4422999999997</v>
      </c>
      <c r="F415" s="34">
        <v>2648.1399000000001</v>
      </c>
      <c r="G415" s="34">
        <v>3089.6862000000001</v>
      </c>
      <c r="H415" s="103">
        <v>3697.4124999999999</v>
      </c>
      <c r="I415" s="105" cm="1">
        <f t="array" ref="I415">INDEX('Subway Rank'!$J$2:$J$425,_xlfn.XMATCH($A415,'Subway Rank'!$C$2:$C$425),0)</f>
        <v>4097</v>
      </c>
      <c r="J415" s="92">
        <f t="shared" si="14"/>
        <v>399.58750000000009</v>
      </c>
      <c r="K415" s="67">
        <f t="shared" si="15"/>
        <v>0.10807219913926296</v>
      </c>
      <c r="L415" s="60" cm="1">
        <f t="array" ref="L415">INDEX('Subway Rank'!$L$2:$L$425,_xlfn.XMATCH($A415,'Subway Rank'!$C$2:$C$425),0)</f>
        <v>217</v>
      </c>
      <c r="M415" s="7"/>
      <c r="N415" s="7"/>
    </row>
    <row r="416" spans="1:14" x14ac:dyDescent="0.2">
      <c r="A416" s="59" t="s">
        <v>457</v>
      </c>
      <c r="B416" s="35" t="str">
        <f>'Avg Weekday'!B416</f>
        <v/>
      </c>
      <c r="C416" s="10" t="s">
        <v>18</v>
      </c>
      <c r="D416" s="11">
        <v>6688</v>
      </c>
      <c r="E416" s="34">
        <v>5906.8460999999998</v>
      </c>
      <c r="F416" s="34">
        <v>2706.9336000000003</v>
      </c>
      <c r="G416" s="34">
        <v>3134.5097999999998</v>
      </c>
      <c r="H416" s="103">
        <v>3412.3805000000002</v>
      </c>
      <c r="I416" s="105" cm="1">
        <f t="array" ref="I416">INDEX('Subway Rank'!$J$2:$J$425,_xlfn.XMATCH($A416,'Subway Rank'!$C$2:$C$425),0)</f>
        <v>3377</v>
      </c>
      <c r="J416" s="92">
        <f t="shared" si="14"/>
        <v>-35.380500000000211</v>
      </c>
      <c r="K416" s="67">
        <f t="shared" si="15"/>
        <v>-1.0368275167438159E-2</v>
      </c>
      <c r="L416" s="60" cm="1">
        <f t="array" ref="L416">INDEX('Subway Rank'!$L$2:$L$425,_xlfn.XMATCH($A416,'Subway Rank'!$C$2:$C$425),0)</f>
        <v>228</v>
      </c>
      <c r="M416" s="7"/>
      <c r="N416" s="7"/>
    </row>
    <row r="417" spans="1:14" x14ac:dyDescent="0.2">
      <c r="A417" s="59" t="s">
        <v>458</v>
      </c>
      <c r="B417" s="35" t="str">
        <f>'Avg Weekday'!B417</f>
        <v/>
      </c>
      <c r="C417" s="10" t="s">
        <v>18</v>
      </c>
      <c r="D417" s="11">
        <v>6593</v>
      </c>
      <c r="E417" s="34">
        <v>7206.6922999999997</v>
      </c>
      <c r="F417" s="34">
        <v>3576.8141999999998</v>
      </c>
      <c r="G417" s="34">
        <v>3967.6275000000001</v>
      </c>
      <c r="H417" s="103">
        <v>4529.6693000000005</v>
      </c>
      <c r="I417" s="105" cm="1">
        <f t="array" ref="I417">INDEX('Subway Rank'!$J$2:$J$425,_xlfn.XMATCH($A417,'Subway Rank'!$C$2:$C$425),0)</f>
        <v>5750</v>
      </c>
      <c r="J417" s="92">
        <f t="shared" si="14"/>
        <v>1220.3306999999995</v>
      </c>
      <c r="K417" s="67">
        <f t="shared" si="15"/>
        <v>0.26940834290044074</v>
      </c>
      <c r="L417" s="60" cm="1">
        <f t="array" ref="L417">INDEX('Subway Rank'!$L$2:$L$425,_xlfn.XMATCH($A417,'Subway Rank'!$C$2:$C$425),0)</f>
        <v>201</v>
      </c>
      <c r="M417" s="7"/>
      <c r="N417" s="7"/>
    </row>
    <row r="418" spans="1:14" x14ac:dyDescent="0.2">
      <c r="A418" s="59" t="s">
        <v>459</v>
      </c>
      <c r="B418" s="35" t="str">
        <f>'Avg Weekday'!B418</f>
        <v/>
      </c>
      <c r="C418" s="10" t="s">
        <v>18</v>
      </c>
      <c r="D418" s="11">
        <v>11905</v>
      </c>
      <c r="E418" s="34">
        <v>12799.115399999999</v>
      </c>
      <c r="F418" s="34">
        <v>3990.2455</v>
      </c>
      <c r="G418" s="34">
        <v>5878.8824000000004</v>
      </c>
      <c r="H418" s="103">
        <v>8480.7504000000008</v>
      </c>
      <c r="I418" s="105" cm="1">
        <f t="array" ref="I418">INDEX('Subway Rank'!$J$2:$J$425,_xlfn.XMATCH($A418,'Subway Rank'!$C$2:$C$425),0)</f>
        <v>12829</v>
      </c>
      <c r="J418" s="92">
        <f t="shared" ref="J418:J428" si="16">I418-H418</f>
        <v>4348.2495999999992</v>
      </c>
      <c r="K418" s="67">
        <f t="shared" ref="K418:K427" si="17">J418/H418</f>
        <v>0.51271991214362334</v>
      </c>
      <c r="L418" s="60" cm="1">
        <f t="array" ref="L418">INDEX('Subway Rank'!$L$2:$L$425,_xlfn.XMATCH($A418,'Subway Rank'!$C$2:$C$425),0)</f>
        <v>83</v>
      </c>
      <c r="M418" s="7"/>
      <c r="N418" s="7"/>
    </row>
    <row r="419" spans="1:14" x14ac:dyDescent="0.2">
      <c r="A419" s="59" t="s">
        <v>460</v>
      </c>
      <c r="B419" s="35" t="str">
        <f>'Avg Weekday'!B419</f>
        <v/>
      </c>
      <c r="C419" s="10" t="s">
        <v>18</v>
      </c>
      <c r="D419" s="11">
        <v>25672</v>
      </c>
      <c r="E419" s="34">
        <v>24585.75</v>
      </c>
      <c r="F419" s="34">
        <v>7338.7790000000005</v>
      </c>
      <c r="G419" s="34">
        <v>10198.215700000001</v>
      </c>
      <c r="H419" s="103">
        <v>13905.249599999999</v>
      </c>
      <c r="I419" s="105" cm="1">
        <f t="array" ref="I419">INDEX('Subway Rank'!$J$2:$J$425,_xlfn.XMATCH($A419,'Subway Rank'!$C$2:$C$425),0)</f>
        <v>15649</v>
      </c>
      <c r="J419" s="92">
        <f t="shared" si="16"/>
        <v>1743.7504000000008</v>
      </c>
      <c r="K419" s="67">
        <f t="shared" si="17"/>
        <v>0.12540230849218276</v>
      </c>
      <c r="L419" s="60" cm="1">
        <f t="array" ref="L419">INDEX('Subway Rank'!$L$2:$L$425,_xlfn.XMATCH($A419,'Subway Rank'!$C$2:$C$425),0)</f>
        <v>92</v>
      </c>
      <c r="M419" s="7"/>
      <c r="N419" s="7"/>
    </row>
    <row r="420" spans="1:14" x14ac:dyDescent="0.2">
      <c r="A420" s="59" t="s">
        <v>461</v>
      </c>
      <c r="B420" s="35"/>
      <c r="C420" s="10" t="s">
        <v>18</v>
      </c>
      <c r="D420" s="11">
        <v>7694</v>
      </c>
      <c r="E420" s="34">
        <v>7393.25</v>
      </c>
      <c r="F420" s="34">
        <v>3272.3616000000002</v>
      </c>
      <c r="G420" s="34">
        <v>3966.2156999999997</v>
      </c>
      <c r="H420" s="103">
        <v>4864.7293</v>
      </c>
      <c r="I420" s="105" cm="1">
        <f t="array" ref="I420">INDEX('Subway Rank'!$J$2:$J$425,_xlfn.XMATCH($A420,'Subway Rank'!$C$2:$C$425),0)</f>
        <v>4629</v>
      </c>
      <c r="J420" s="92">
        <f t="shared" si="16"/>
        <v>-235.72929999999997</v>
      </c>
      <c r="K420" s="67">
        <f t="shared" si="17"/>
        <v>-4.8456817525283469E-2</v>
      </c>
      <c r="L420" s="60" cm="1">
        <f t="array" ref="L420">INDEX('Subway Rank'!$L$2:$L$425,_xlfn.XMATCH($A420,'Subway Rank'!$C$2:$C$425),0)</f>
        <v>203</v>
      </c>
      <c r="M420" s="7"/>
      <c r="N420" s="7"/>
    </row>
    <row r="421" spans="1:14" x14ac:dyDescent="0.2">
      <c r="A421" s="59" t="s">
        <v>462</v>
      </c>
      <c r="B421" s="35" t="str">
        <f>'Avg Weekday'!B421</f>
        <v/>
      </c>
      <c r="C421" s="10" t="s">
        <v>18</v>
      </c>
      <c r="D421" s="11">
        <v>1094</v>
      </c>
      <c r="E421" s="34">
        <v>1047.3461</v>
      </c>
      <c r="F421" s="34">
        <v>513.8741</v>
      </c>
      <c r="G421" s="34">
        <v>457.37259999999998</v>
      </c>
      <c r="H421" s="103">
        <v>576.44870000000003</v>
      </c>
      <c r="I421" s="105" cm="1">
        <f t="array" ref="I421">INDEX('Subway Rank'!$J$2:$J$425,_xlfn.XMATCH($A421,'Subway Rank'!$C$2:$C$425),0)</f>
        <v>540</v>
      </c>
      <c r="J421" s="92">
        <f t="shared" si="16"/>
        <v>-36.448700000000031</v>
      </c>
      <c r="K421" s="67">
        <f t="shared" si="17"/>
        <v>-6.3229737529115829E-2</v>
      </c>
      <c r="L421" s="60" cm="1">
        <f t="array" ref="L421">INDEX('Subway Rank'!$L$2:$L$425,_xlfn.XMATCH($A421,'Subway Rank'!$C$2:$C$425),0)</f>
        <v>420</v>
      </c>
      <c r="M421" s="7"/>
      <c r="N421" s="7"/>
    </row>
    <row r="422" spans="1:14" x14ac:dyDescent="0.2">
      <c r="A422" s="59" t="s">
        <v>463</v>
      </c>
      <c r="B422" s="35" t="str">
        <f>'Avg Weekday'!B422</f>
        <v/>
      </c>
      <c r="C422" s="10" t="s">
        <v>18</v>
      </c>
      <c r="D422" s="11">
        <v>1899</v>
      </c>
      <c r="E422" s="34">
        <v>4857.9231</v>
      </c>
      <c r="F422" s="34">
        <v>1834.8818999999999</v>
      </c>
      <c r="G422" s="34">
        <v>1293.8038999999999</v>
      </c>
      <c r="H422" s="103">
        <v>1561.7669999999998</v>
      </c>
      <c r="I422" s="105" cm="1">
        <f t="array" ref="I422">INDEX('Subway Rank'!$J$2:$J$425,_xlfn.XMATCH($A422,'Subway Rank'!$C$2:$C$425),0)</f>
        <v>1933</v>
      </c>
      <c r="J422" s="92">
        <f t="shared" si="16"/>
        <v>371.23300000000017</v>
      </c>
      <c r="K422" s="67">
        <f t="shared" si="17"/>
        <v>0.23770063011960185</v>
      </c>
      <c r="L422" s="60" cm="1">
        <f t="array" ref="L422">INDEX('Subway Rank'!$L$2:$L$425,_xlfn.XMATCH($A422,'Subway Rank'!$C$2:$C$425),0)</f>
        <v>358</v>
      </c>
      <c r="M422" s="7"/>
      <c r="N422" s="7"/>
    </row>
    <row r="423" spans="1:14" x14ac:dyDescent="0.2">
      <c r="A423" s="59" t="s">
        <v>554</v>
      </c>
      <c r="B423" s="35" t="str">
        <f>'Avg Weekday'!B423</f>
        <v/>
      </c>
      <c r="C423" s="10" t="s">
        <v>18</v>
      </c>
      <c r="D423" s="11">
        <v>20427</v>
      </c>
      <c r="E423" s="34">
        <v>18460.942299999999</v>
      </c>
      <c r="F423" s="34">
        <v>6287.0976000000001</v>
      </c>
      <c r="G423" s="34">
        <v>7404.0589</v>
      </c>
      <c r="H423" s="103">
        <v>9769.9503000000004</v>
      </c>
      <c r="I423" s="105" cm="1">
        <f t="array" ref="I423">INDEX('Subway Rank'!$J$2:$J$425,_xlfn.XMATCH($A423,'Subway Rank'!$C$2:$C$425),0)</f>
        <v>10380</v>
      </c>
      <c r="J423" s="92">
        <f t="shared" si="16"/>
        <v>610.04969999999958</v>
      </c>
      <c r="K423" s="67">
        <f t="shared" si="17"/>
        <v>6.2441433299819299E-2</v>
      </c>
      <c r="L423" s="60" cm="1">
        <f t="array" ref="L423">INDEX('Subway Rank'!$L$2:$L$425,_xlfn.XMATCH($A423,'Subway Rank'!$C$2:$C$425),0)</f>
        <v>121</v>
      </c>
      <c r="M423" s="7"/>
      <c r="N423" s="7"/>
    </row>
    <row r="424" spans="1:14" x14ac:dyDescent="0.2">
      <c r="A424" s="59" t="s">
        <v>464</v>
      </c>
      <c r="B424" s="35" t="str">
        <f>'Avg Weekday'!B424</f>
        <v/>
      </c>
      <c r="C424" s="10" t="s">
        <v>18</v>
      </c>
      <c r="D424" s="11">
        <v>3885</v>
      </c>
      <c r="E424" s="34">
        <v>4466.9231</v>
      </c>
      <c r="F424" s="34">
        <v>2184.9418999999998</v>
      </c>
      <c r="G424" s="34">
        <v>2433.8038999999999</v>
      </c>
      <c r="H424" s="103">
        <v>2766.4430000000002</v>
      </c>
      <c r="I424" s="105" cm="1">
        <f t="array" ref="I424">INDEX('Subway Rank'!$J$2:$J$425,_xlfn.XMATCH($A424,'Subway Rank'!$C$2:$C$425),0)</f>
        <v>2977</v>
      </c>
      <c r="J424" s="92">
        <f t="shared" si="16"/>
        <v>210.55699999999979</v>
      </c>
      <c r="K424" s="67">
        <f t="shared" si="17"/>
        <v>7.6111092836541286E-2</v>
      </c>
      <c r="L424" s="60" cm="1">
        <f t="array" ref="L424">INDEX('Subway Rank'!$L$2:$L$425,_xlfn.XMATCH($A424,'Subway Rank'!$C$2:$C$425),0)</f>
        <v>316</v>
      </c>
      <c r="M424" s="7"/>
      <c r="N424" s="7"/>
    </row>
    <row r="425" spans="1:14" x14ac:dyDescent="0.2">
      <c r="A425" s="59" t="s">
        <v>465</v>
      </c>
      <c r="B425" s="35" t="str">
        <f>'Avg Weekday'!B425</f>
        <v/>
      </c>
      <c r="C425" s="10" t="s">
        <v>18</v>
      </c>
      <c r="D425" s="11">
        <v>24020</v>
      </c>
      <c r="E425" s="34">
        <v>22957.5</v>
      </c>
      <c r="F425" s="34">
        <v>10010.1399</v>
      </c>
      <c r="G425" s="34">
        <v>13242.705900000001</v>
      </c>
      <c r="H425" s="103">
        <v>16521.1361</v>
      </c>
      <c r="I425" s="105" cm="1">
        <f t="array" ref="I425">INDEX('Subway Rank'!$J$2:$J$425,_xlfn.XMATCH($A425,'Subway Rank'!$C$2:$C$425),0)</f>
        <v>19819</v>
      </c>
      <c r="J425" s="92">
        <f t="shared" si="16"/>
        <v>3297.8639000000003</v>
      </c>
      <c r="K425" s="67">
        <f t="shared" si="17"/>
        <v>0.19961483762608798</v>
      </c>
      <c r="L425" s="60" cm="1">
        <f t="array" ref="L425">INDEX('Subway Rank'!$L$2:$L$425,_xlfn.XMATCH($A425,'Subway Rank'!$C$2:$C$425),0)</f>
        <v>35</v>
      </c>
      <c r="M425" s="7"/>
      <c r="N425" s="7"/>
    </row>
    <row r="426" spans="1:14" x14ac:dyDescent="0.2">
      <c r="A426" s="59" t="s">
        <v>466</v>
      </c>
      <c r="B426" s="35" t="str">
        <f>'Avg Weekday'!B426</f>
        <v/>
      </c>
      <c r="C426" s="10" t="s">
        <v>18</v>
      </c>
      <c r="D426" s="11">
        <v>11858</v>
      </c>
      <c r="E426" s="34">
        <v>14033.480800000001</v>
      </c>
      <c r="F426" s="34">
        <v>5573.1500999999998</v>
      </c>
      <c r="G426" s="34">
        <v>7294.9018999999998</v>
      </c>
      <c r="H426" s="103">
        <v>11620.597299999999</v>
      </c>
      <c r="I426" s="105" cm="1">
        <f t="array" ref="I426">INDEX('Subway Rank'!$J$2:$J$425,_xlfn.XMATCH($A426,'Subway Rank'!$C$2:$C$425),0)</f>
        <v>12179</v>
      </c>
      <c r="J426" s="92">
        <f t="shared" si="16"/>
        <v>558.40270000000055</v>
      </c>
      <c r="K426" s="67">
        <f t="shared" si="17"/>
        <v>4.8052839762376121E-2</v>
      </c>
      <c r="L426" s="60" cm="1">
        <f t="array" ref="L426">INDEX('Subway Rank'!$L$2:$L$425,_xlfn.XMATCH($A426,'Subway Rank'!$C$2:$C$425),0)</f>
        <v>81</v>
      </c>
      <c r="M426" s="7"/>
      <c r="N426" s="7"/>
    </row>
    <row r="427" spans="1:14" x14ac:dyDescent="0.2">
      <c r="A427" s="59" t="s">
        <v>467</v>
      </c>
      <c r="B427" s="35">
        <f>'Avg Weekday'!B427</f>
        <v>48</v>
      </c>
      <c r="C427" s="10" t="s">
        <v>18</v>
      </c>
      <c r="D427" s="11">
        <v>2820</v>
      </c>
      <c r="E427" s="34">
        <v>3032.1731</v>
      </c>
      <c r="F427" s="34">
        <v>2292.1554000000001</v>
      </c>
      <c r="G427" s="34">
        <v>2322.5686000000001</v>
      </c>
      <c r="H427" s="103">
        <v>2367.422</v>
      </c>
      <c r="I427" s="105" cm="1">
        <f t="array" ref="I427">INDEX('Subway Rank'!$J$2:$J$425,_xlfn.XMATCH($A427,'Subway Rank'!$C$2:$C$425),0)</f>
        <v>1136</v>
      </c>
      <c r="J427" s="92">
        <f t="shared" si="16"/>
        <v>-1231.422</v>
      </c>
      <c r="K427" s="67">
        <f t="shared" si="17"/>
        <v>-0.52015314548905944</v>
      </c>
      <c r="L427" s="60" cm="1">
        <f t="array" ref="L427">INDEX('Subway Rank'!$L$2:$L$425,_xlfn.XMATCH($A427,'Subway Rank'!$C$2:$C$425),0)</f>
        <v>361</v>
      </c>
      <c r="M427" s="7"/>
      <c r="N427" s="7"/>
    </row>
    <row r="428" spans="1:14" x14ac:dyDescent="0.2">
      <c r="A428" s="59" t="s">
        <v>468</v>
      </c>
      <c r="B428" s="35" t="str">
        <f>'Avg Weekday'!B428</f>
        <v/>
      </c>
      <c r="C428" s="10" t="s">
        <v>18</v>
      </c>
      <c r="D428" s="11">
        <v>22672</v>
      </c>
      <c r="E428" s="34">
        <v>21965.307700000001</v>
      </c>
      <c r="F428" s="34">
        <v>8876.497800000001</v>
      </c>
      <c r="G428" s="34">
        <v>11853.3922</v>
      </c>
      <c r="H428" s="103">
        <v>13013.231899999999</v>
      </c>
      <c r="I428" s="105" cm="1">
        <f t="array" ref="I428">INDEX('Subway Rank'!$J$2:$J$425,_xlfn.XMATCH($A428,'Subway Rank'!$C$2:$C$425),0)</f>
        <v>14303</v>
      </c>
      <c r="J428" s="92">
        <f t="shared" si="16"/>
        <v>1289.7681000000011</v>
      </c>
      <c r="K428" s="67">
        <f>J428/H428</f>
        <v>9.9112050712014232E-2</v>
      </c>
      <c r="L428" s="60" cm="1">
        <f t="array" ref="L428">INDEX('Subway Rank'!$L$2:$L$425,_xlfn.XMATCH($A428,'Subway Rank'!$C$2:$C$425),0)</f>
        <v>66</v>
      </c>
      <c r="M428" s="7"/>
      <c r="N428" s="7"/>
    </row>
    <row r="429" spans="1:14" x14ac:dyDescent="0.2">
      <c r="A429" s="61" t="s">
        <v>469</v>
      </c>
      <c r="B429" s="64" t="str">
        <f>'Avg Weekday'!B429</f>
        <v/>
      </c>
      <c r="C429" s="12" t="s">
        <v>18</v>
      </c>
      <c r="D429" s="13">
        <v>19796</v>
      </c>
      <c r="E429" s="13">
        <v>20097.038500000002</v>
      </c>
      <c r="F429" s="13">
        <v>9068.9969000000001</v>
      </c>
      <c r="G429" s="13">
        <v>11969.9804</v>
      </c>
      <c r="H429" s="104">
        <v>14664.027900000001</v>
      </c>
      <c r="I429" s="108" cm="1">
        <f t="array" ref="I429">INDEX('Subway Rank'!$J$2:$J$425,_xlfn.XMATCH($A429,'Subway Rank'!$C$2:$C$425),0)</f>
        <v>15717</v>
      </c>
      <c r="J429" s="90">
        <f>I429-H429</f>
        <v>1052.972099999999</v>
      </c>
      <c r="K429" s="68">
        <f>J429/H429</f>
        <v>7.1806471399307625E-2</v>
      </c>
      <c r="L429" s="62" cm="1">
        <f t="array" ref="L429">INDEX('Subway Rank'!$L$2:$L$425,_xlfn.XMATCH($A429,'Subway Rank'!$C$2:$C$425),0)</f>
        <v>68</v>
      </c>
      <c r="M429" s="7"/>
      <c r="N429" s="7"/>
    </row>
    <row r="430" spans="1:14" s="3" customFormat="1" ht="12.75" x14ac:dyDescent="0.2">
      <c r="A430" s="71"/>
      <c r="B430" s="83"/>
      <c r="C430" s="73"/>
      <c r="D430" s="84"/>
      <c r="E430" s="84"/>
      <c r="F430" s="84"/>
      <c r="G430" s="84"/>
      <c r="H430" s="84"/>
      <c r="I430" s="84"/>
      <c r="J430" s="95"/>
      <c r="K430" s="84"/>
      <c r="L430" s="96"/>
    </row>
    <row r="431" spans="1:14" x14ac:dyDescent="0.2">
      <c r="A431" s="57" t="s">
        <v>24</v>
      </c>
      <c r="B431" s="51"/>
      <c r="C431" s="100"/>
      <c r="D431" s="102">
        <f t="shared" ref="D431:G431" si="18">SUMIF($C$4:$C$429,"B",D$4:D$429)</f>
        <v>1240162</v>
      </c>
      <c r="E431" s="102">
        <f t="shared" si="18"/>
        <v>1236451.2884</v>
      </c>
      <c r="F431" s="102">
        <f t="shared" si="18"/>
        <v>531603.59369999997</v>
      </c>
      <c r="G431" s="102">
        <f t="shared" si="18"/>
        <v>697891.0393000003</v>
      </c>
      <c r="H431" s="102">
        <f>SUMIF($C$4:$C$429,"B",H$4:H$429)</f>
        <v>840001.67740000016</v>
      </c>
      <c r="I431" s="56">
        <f>SUMIF($C$4:$C$429,"B",I$4:I$429)</f>
        <v>962390</v>
      </c>
      <c r="J431" s="91">
        <f t="shared" ref="J431:J436" si="19">I431-H431</f>
        <v>122388.32259999984</v>
      </c>
      <c r="K431" s="69">
        <f>J431/H431</f>
        <v>0.14570009309840912</v>
      </c>
      <c r="L431" s="58"/>
      <c r="M431" s="7"/>
      <c r="N431" s="7"/>
    </row>
    <row r="432" spans="1:14" x14ac:dyDescent="0.2">
      <c r="A432" s="59" t="s">
        <v>25</v>
      </c>
      <c r="B432" s="35"/>
      <c r="C432" s="101"/>
      <c r="D432" s="103">
        <f t="shared" ref="D432:I432" si="20">SUMIF($C$4:$C$429,"Bx",D$4:D$429)</f>
        <v>446132</v>
      </c>
      <c r="E432" s="103">
        <f t="shared" si="20"/>
        <v>443741.00040000002</v>
      </c>
      <c r="F432" s="103">
        <f t="shared" si="20"/>
        <v>219781.23250000001</v>
      </c>
      <c r="G432" s="103">
        <f t="shared" si="20"/>
        <v>248805.64770000003</v>
      </c>
      <c r="H432" s="103">
        <f t="shared" si="20"/>
        <v>257008.92240000007</v>
      </c>
      <c r="I432" s="54">
        <f t="shared" si="20"/>
        <v>259473</v>
      </c>
      <c r="J432" s="92">
        <f t="shared" si="19"/>
        <v>2464.0775999999314</v>
      </c>
      <c r="K432" s="67">
        <f>J432/H432</f>
        <v>9.5875177289173E-3</v>
      </c>
      <c r="L432" s="60"/>
      <c r="M432" s="7"/>
    </row>
    <row r="433" spans="1:14" x14ac:dyDescent="0.2">
      <c r="A433" s="59" t="s">
        <v>26</v>
      </c>
      <c r="B433" s="35"/>
      <c r="C433" s="101"/>
      <c r="D433" s="103">
        <f t="shared" ref="D433:I433" si="21">SUMIF($C$4:$C$429,"M",D$4:D$429)</f>
        <v>2988482</v>
      </c>
      <c r="E433" s="103">
        <f t="shared" si="21"/>
        <v>3045942.8655000012</v>
      </c>
      <c r="F433" s="103">
        <f t="shared" si="21"/>
        <v>1046757.2396000002</v>
      </c>
      <c r="G433" s="103">
        <f t="shared" si="21"/>
        <v>1501980.1575</v>
      </c>
      <c r="H433" s="103">
        <f t="shared" si="21"/>
        <v>2074571.0392000005</v>
      </c>
      <c r="I433" s="54">
        <f t="shared" si="21"/>
        <v>2422471</v>
      </c>
      <c r="J433" s="92">
        <f t="shared" si="19"/>
        <v>347899.96079999954</v>
      </c>
      <c r="K433" s="67">
        <f>J433/H433</f>
        <v>0.16769729945432829</v>
      </c>
      <c r="L433" s="60"/>
    </row>
    <row r="434" spans="1:14" x14ac:dyDescent="0.2">
      <c r="A434" s="59" t="s">
        <v>27</v>
      </c>
      <c r="B434" s="35"/>
      <c r="C434" s="101"/>
      <c r="D434" s="103">
        <f t="shared" ref="D434:I434" si="22">SUMIF($C$4:$C$429,"Q",D$4:D$429)</f>
        <v>764327</v>
      </c>
      <c r="E434" s="103">
        <f t="shared" si="22"/>
        <v>768059.57770000014</v>
      </c>
      <c r="F434" s="103">
        <f t="shared" si="22"/>
        <v>337169.83950000006</v>
      </c>
      <c r="G434" s="103">
        <f t="shared" si="22"/>
        <v>439943.1372</v>
      </c>
      <c r="H434" s="103">
        <f t="shared" si="22"/>
        <v>531903.14500000014</v>
      </c>
      <c r="I434" s="54">
        <f t="shared" si="22"/>
        <v>592961</v>
      </c>
      <c r="J434" s="92">
        <f t="shared" si="19"/>
        <v>61057.854999999865</v>
      </c>
      <c r="K434" s="67">
        <f>J434/H434</f>
        <v>0.1147913028414221</v>
      </c>
      <c r="L434" s="60"/>
    </row>
    <row r="435" spans="1:14" x14ac:dyDescent="0.2">
      <c r="A435" s="61" t="s">
        <v>28</v>
      </c>
      <c r="B435" s="64"/>
      <c r="C435" s="12"/>
      <c r="D435" s="13">
        <v>-156</v>
      </c>
      <c r="E435" s="13"/>
      <c r="F435" s="13"/>
      <c r="G435" s="13"/>
      <c r="H435" s="104"/>
      <c r="I435" s="55"/>
      <c r="J435" s="90">
        <f t="shared" si="19"/>
        <v>0</v>
      </c>
      <c r="K435" s="68"/>
      <c r="L435" s="62"/>
    </row>
    <row r="436" spans="1:14" s="6" customFormat="1" x14ac:dyDescent="0.2">
      <c r="A436" s="65" t="s">
        <v>29</v>
      </c>
      <c r="B436" s="17"/>
      <c r="C436" s="14"/>
      <c r="D436" s="5">
        <f t="shared" ref="D436:G436" si="23">SUM(D431:D435)</f>
        <v>5438947</v>
      </c>
      <c r="E436" s="5">
        <f>SUM(E431:E435)</f>
        <v>5494194.7320000017</v>
      </c>
      <c r="F436" s="5">
        <f t="shared" si="23"/>
        <v>2135311.9053000002</v>
      </c>
      <c r="G436" s="5">
        <f t="shared" si="23"/>
        <v>2888619.9817000004</v>
      </c>
      <c r="H436" s="82">
        <f t="shared" ref="H436" si="24">SUM(H431:H435)</f>
        <v>3703484.7840000005</v>
      </c>
      <c r="I436" s="85">
        <f>SUM(I431:I435)</f>
        <v>4237295</v>
      </c>
      <c r="J436" s="97">
        <f t="shared" si="19"/>
        <v>533810.21599999955</v>
      </c>
      <c r="K436" s="86">
        <f>J436/H436</f>
        <v>0.14413727803235374</v>
      </c>
      <c r="L436" s="85"/>
      <c r="M436" s="1"/>
      <c r="N436" s="1"/>
    </row>
    <row r="438" spans="1:14" x14ac:dyDescent="0.2">
      <c r="A438" s="3" t="str">
        <f>'Avg Weekday'!A438</f>
        <v>* MTA New York City Transit Temporary Station Closings, 2018-2023</v>
      </c>
      <c r="B438" s="3"/>
      <c r="D438" s="7"/>
      <c r="E438" s="7"/>
      <c r="F438" s="7"/>
      <c r="G438" s="7"/>
      <c r="H438" s="7"/>
      <c r="I438" s="7"/>
      <c r="K438" s="70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6"/>
      <c r="E440" s="46"/>
      <c r="F440" s="46"/>
      <c r="G440" s="46"/>
      <c r="H440" s="46"/>
      <c r="I440" s="46"/>
      <c r="N440" s="6"/>
    </row>
    <row r="442" spans="1:14" x14ac:dyDescent="0.2">
      <c r="M442" s="6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42"/>
  <sheetViews>
    <sheetView tabSelected="1" showRuler="0" showWhiteSpace="0" zoomScale="90" zoomScaleNormal="90" workbookViewId="0">
      <pane xSplit="3" ySplit="3" topLeftCell="D4" activePane="bottomRight" state="frozen"/>
      <selection pane="topRight" activeCell="C1" sqref="C1"/>
      <selection pane="bottomLeft" activeCell="A4" sqref="A4"/>
      <selection pane="bottomRight" activeCell="N449" sqref="N449"/>
    </sheetView>
  </sheetViews>
  <sheetFormatPr defaultColWidth="3.5703125" defaultRowHeight="11.25" x14ac:dyDescent="0.2"/>
  <cols>
    <col min="1" max="1" width="58.42578125" style="1" customWidth="1"/>
    <col min="2" max="2" width="3" style="1" bestFit="1" customWidth="1"/>
    <col min="3" max="3" width="5.5703125" style="2" bestFit="1" customWidth="1"/>
    <col min="4" max="4" width="13.85546875" style="1" bestFit="1" customWidth="1"/>
    <col min="5" max="7" width="14.140625" style="1" bestFit="1" customWidth="1"/>
    <col min="8" max="8" width="13.85546875" style="1" bestFit="1" customWidth="1"/>
    <col min="9" max="9" width="13.140625" style="1" bestFit="1" customWidth="1"/>
    <col min="10" max="10" width="14.140625" style="94" customWidth="1"/>
    <col min="11" max="11" width="7.85546875" style="46" bestFit="1" customWidth="1"/>
    <col min="12" max="12" width="10.7109375" style="1" bestFit="1" customWidth="1"/>
    <col min="13" max="13" width="3" style="1" customWidth="1"/>
    <col min="14" max="14" width="3.7109375" style="1" customWidth="1"/>
    <col min="15" max="15" width="9.28515625" style="1" bestFit="1" customWidth="1"/>
    <col min="16" max="19" width="3.5703125" style="1"/>
    <col min="20" max="20" width="9.7109375" style="1" bestFit="1" customWidth="1"/>
    <col min="21" max="21" width="8.7109375" style="1" bestFit="1" customWidth="1"/>
    <col min="22" max="16384" width="3.5703125" style="1"/>
  </cols>
  <sheetData>
    <row r="1" spans="1:14" ht="15" x14ac:dyDescent="0.25">
      <c r="A1" s="126" t="s">
        <v>31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4" s="3" customFormat="1" ht="12" thickBot="1" x14ac:dyDescent="0.25">
      <c r="A2" s="76" t="s">
        <v>33</v>
      </c>
      <c r="B2" s="77" t="s">
        <v>543</v>
      </c>
      <c r="C2" s="78" t="s">
        <v>2</v>
      </c>
      <c r="D2" s="79">
        <v>2018</v>
      </c>
      <c r="E2" s="79">
        <v>2019</v>
      </c>
      <c r="F2" s="79">
        <v>2020</v>
      </c>
      <c r="G2" s="80">
        <v>2021</v>
      </c>
      <c r="H2" s="79">
        <v>2022</v>
      </c>
      <c r="I2" s="79">
        <v>2023</v>
      </c>
      <c r="J2" s="124" t="s">
        <v>558</v>
      </c>
      <c r="K2" s="125"/>
      <c r="L2" s="81" t="s">
        <v>559</v>
      </c>
    </row>
    <row r="3" spans="1:14" s="3" customFormat="1" ht="12.75" x14ac:dyDescent="0.2">
      <c r="A3" s="71" t="s">
        <v>32</v>
      </c>
      <c r="B3" s="72"/>
      <c r="C3" s="73"/>
      <c r="D3" s="74"/>
      <c r="E3" s="74"/>
      <c r="F3" s="74"/>
      <c r="G3" s="74"/>
      <c r="H3" s="74"/>
      <c r="I3" s="74"/>
      <c r="J3" s="87"/>
      <c r="K3" s="74"/>
      <c r="L3" s="75"/>
    </row>
    <row r="4" spans="1:14" s="4" customFormat="1" x14ac:dyDescent="0.2">
      <c r="A4" s="57" t="s">
        <v>66</v>
      </c>
      <c r="B4" s="52">
        <f>'Avg Weekday'!B4</f>
        <v>1</v>
      </c>
      <c r="C4" s="8" t="s">
        <v>4</v>
      </c>
      <c r="D4" s="9">
        <v>944598</v>
      </c>
      <c r="E4" s="38">
        <v>1035878</v>
      </c>
      <c r="F4" s="38">
        <v>371408.01400000002</v>
      </c>
      <c r="G4" s="38">
        <v>656866</v>
      </c>
      <c r="H4" s="106">
        <v>766610</v>
      </c>
      <c r="I4" s="105" cm="1">
        <f t="array" ref="I4">INDEX('Subway Rank'!$K$2:$K$425,_xlfn.XMATCH($A4,'Subway Rank'!$C$2:$C$425),0)</f>
        <v>785271</v>
      </c>
      <c r="J4" s="88">
        <f>I4-H4</f>
        <v>18661</v>
      </c>
      <c r="K4" s="67">
        <f>J4/H4</f>
        <v>2.4342233991208048E-2</v>
      </c>
      <c r="L4" s="58" cm="1">
        <f t="array" ref="L4">INDEX('Subway Rank'!$L$2:$L$425,_xlfn.XMATCH($A4,'Subway Rank'!$C$2:$C$425),0)</f>
        <v>336</v>
      </c>
      <c r="M4" s="1"/>
      <c r="N4" s="7"/>
    </row>
    <row r="5" spans="1:14" x14ac:dyDescent="0.2">
      <c r="A5" s="59" t="s">
        <v>67</v>
      </c>
      <c r="B5" s="35" t="str">
        <f>'Avg Weekday'!B7</f>
        <v/>
      </c>
      <c r="C5" s="10" t="s">
        <v>4</v>
      </c>
      <c r="D5" s="11">
        <v>3972763</v>
      </c>
      <c r="E5" s="11">
        <v>3931908</v>
      </c>
      <c r="F5" s="11">
        <v>1815784.9709999999</v>
      </c>
      <c r="G5" s="11">
        <v>1832521</v>
      </c>
      <c r="H5" s="103">
        <v>2026363</v>
      </c>
      <c r="I5" s="105" cm="1">
        <f t="array" ref="I5">INDEX('Subway Rank'!$K$2:$K$425,_xlfn.XMATCH($A5,'Subway Rank'!$C$2:$C$425),0)</f>
        <v>2087779</v>
      </c>
      <c r="J5" s="89">
        <f>I5-H5</f>
        <v>61416</v>
      </c>
      <c r="K5" s="67">
        <f>J5/H5</f>
        <v>3.0308488656770775E-2</v>
      </c>
      <c r="L5" s="60" cm="1">
        <f t="array" ref="L5">INDEX('Subway Rank'!$L$2:$L$425,_xlfn.XMATCH($A5,'Subway Rank'!$C$2:$C$425),0)</f>
        <v>154</v>
      </c>
      <c r="M5" s="7"/>
      <c r="N5" s="7"/>
    </row>
    <row r="6" spans="1:14" s="4" customFormat="1" x14ac:dyDescent="0.2">
      <c r="A6" s="59" t="s">
        <v>68</v>
      </c>
      <c r="B6" s="35"/>
      <c r="C6" s="10" t="s">
        <v>4</v>
      </c>
      <c r="D6" s="11">
        <v>8392290</v>
      </c>
      <c r="E6" s="11">
        <v>8254928</v>
      </c>
      <c r="F6" s="11">
        <v>3221650.9929999998</v>
      </c>
      <c r="G6" s="11">
        <v>4077604</v>
      </c>
      <c r="H6" s="103">
        <v>5023193</v>
      </c>
      <c r="I6" s="105" cm="1">
        <f t="array" ref="I6">INDEX('Subway Rank'!$K$2:$K$425,_xlfn.XMATCH($A6,'Subway Rank'!$C$2:$C$425),0)</f>
        <v>5316351</v>
      </c>
      <c r="J6" s="89">
        <f t="shared" ref="J6:J69" si="0">I6-H6</f>
        <v>293158</v>
      </c>
      <c r="K6" s="67">
        <f t="shared" ref="K6:K69" si="1">J6/H6</f>
        <v>5.836088718868656E-2</v>
      </c>
      <c r="L6" s="60" cm="1">
        <f t="array" ref="L6">INDEX('Subway Rank'!$L$2:$L$425,_xlfn.XMATCH($A6,'Subway Rank'!$C$2:$C$425),0)</f>
        <v>54</v>
      </c>
      <c r="M6" s="7"/>
      <c r="N6" s="7"/>
    </row>
    <row r="7" spans="1:14" x14ac:dyDescent="0.2">
      <c r="A7" s="59" t="s">
        <v>69</v>
      </c>
      <c r="B7" s="35"/>
      <c r="C7" s="10" t="s">
        <v>4</v>
      </c>
      <c r="D7" s="11">
        <v>2933140</v>
      </c>
      <c r="E7" s="11">
        <v>2653237</v>
      </c>
      <c r="F7" s="11">
        <v>1396286.9680000001</v>
      </c>
      <c r="G7" s="11">
        <v>1615072</v>
      </c>
      <c r="H7" s="103">
        <v>1847368</v>
      </c>
      <c r="I7" s="105" cm="1">
        <f t="array" ref="I7">INDEX('Subway Rank'!$K$2:$K$425,_xlfn.XMATCH($A7,'Subway Rank'!$C$2:$C$425),0)</f>
        <v>1901393</v>
      </c>
      <c r="J7" s="89">
        <f t="shared" si="0"/>
        <v>54025</v>
      </c>
      <c r="K7" s="67">
        <f t="shared" si="1"/>
        <v>2.9244308659671488E-2</v>
      </c>
      <c r="L7" s="60" cm="1">
        <f t="array" ref="L7">INDEX('Subway Rank'!$L$2:$L$425,_xlfn.XMATCH($A7,'Subway Rank'!$C$2:$C$425),0)</f>
        <v>175</v>
      </c>
      <c r="M7" s="7"/>
      <c r="N7" s="7"/>
    </row>
    <row r="8" spans="1:14" x14ac:dyDescent="0.2">
      <c r="A8" s="59" t="s">
        <v>70</v>
      </c>
      <c r="B8" s="35">
        <f>'Avg Weekday'!B8</f>
        <v>2</v>
      </c>
      <c r="C8" s="10" t="s">
        <v>4</v>
      </c>
      <c r="D8" s="11">
        <v>2022919</v>
      </c>
      <c r="E8" s="11">
        <v>2734530</v>
      </c>
      <c r="F8" s="11">
        <v>1422149.0090000001</v>
      </c>
      <c r="G8" s="11">
        <v>1508270</v>
      </c>
      <c r="H8" s="103">
        <v>1492833</v>
      </c>
      <c r="I8" s="105" cm="1">
        <f t="array" ref="I8">INDEX('Subway Rank'!$K$2:$K$425,_xlfn.XMATCH($A8,'Subway Rank'!$C$2:$C$425),0)</f>
        <v>1411144</v>
      </c>
      <c r="J8" s="89">
        <f>I8-H8</f>
        <v>-81689</v>
      </c>
      <c r="K8" s="67">
        <f t="shared" si="1"/>
        <v>-5.4720789264438824E-2</v>
      </c>
      <c r="L8" s="60" cm="1">
        <f t="array" ref="L8">INDEX('Subway Rank'!$L$2:$L$425,_xlfn.XMATCH($A8,'Subway Rank'!$C$2:$C$425),0)</f>
        <v>206</v>
      </c>
      <c r="M8" s="7"/>
      <c r="N8" s="7"/>
    </row>
    <row r="9" spans="1:14" s="4" customFormat="1" x14ac:dyDescent="0.2">
      <c r="A9" s="59" t="s">
        <v>71</v>
      </c>
      <c r="B9" s="35" t="str">
        <f>'Avg Weekday'!B9</f>
        <v/>
      </c>
      <c r="C9" s="10" t="s">
        <v>4</v>
      </c>
      <c r="D9" s="11">
        <v>2562443</v>
      </c>
      <c r="E9" s="11">
        <v>2487611</v>
      </c>
      <c r="F9" s="11">
        <v>1265949.969</v>
      </c>
      <c r="G9" s="11">
        <v>1278506</v>
      </c>
      <c r="H9" s="103">
        <v>1499662</v>
      </c>
      <c r="I9" s="105" cm="1">
        <f t="array" ref="I9">INDEX('Subway Rank'!$K$2:$K$425,_xlfn.XMATCH($A9,'Subway Rank'!$C$2:$C$425),0)</f>
        <v>1448193</v>
      </c>
      <c r="J9" s="89">
        <f t="shared" si="0"/>
        <v>-51469</v>
      </c>
      <c r="K9" s="67">
        <f t="shared" si="1"/>
        <v>-3.4320400196844354E-2</v>
      </c>
      <c r="L9" s="60" cm="1">
        <f t="array" ref="L9">INDEX('Subway Rank'!$L$2:$L$425,_xlfn.XMATCH($A9,'Subway Rank'!$C$2:$C$425),0)</f>
        <v>222</v>
      </c>
      <c r="M9" s="7"/>
      <c r="N9" s="7"/>
    </row>
    <row r="10" spans="1:14" x14ac:dyDescent="0.2">
      <c r="A10" s="59" t="s">
        <v>72</v>
      </c>
      <c r="B10" s="35" t="str">
        <f>'Avg Weekday'!B10</f>
        <v/>
      </c>
      <c r="C10" s="10" t="s">
        <v>4</v>
      </c>
      <c r="D10" s="11">
        <v>2454974</v>
      </c>
      <c r="E10" s="11">
        <v>2130461</v>
      </c>
      <c r="F10" s="11">
        <v>1002094.897</v>
      </c>
      <c r="G10" s="11">
        <v>1104637</v>
      </c>
      <c r="H10" s="103">
        <v>1121869</v>
      </c>
      <c r="I10" s="105" cm="1">
        <f t="array" ref="I10">INDEX('Subway Rank'!$K$2:$K$425,_xlfn.XMATCH($A10,'Subway Rank'!$C$2:$C$425),0)</f>
        <v>1001022</v>
      </c>
      <c r="J10" s="89">
        <f t="shared" si="0"/>
        <v>-120847</v>
      </c>
      <c r="K10" s="67">
        <f t="shared" si="1"/>
        <v>-0.10771935047674906</v>
      </c>
      <c r="L10" s="60" cm="1">
        <f t="array" ref="L10">INDEX('Subway Rank'!$L$2:$L$425,_xlfn.XMATCH($A10,'Subway Rank'!$C$2:$C$425),0)</f>
        <v>280</v>
      </c>
      <c r="M10" s="7"/>
      <c r="N10" s="7"/>
    </row>
    <row r="11" spans="1:14" x14ac:dyDescent="0.2">
      <c r="A11" s="59" t="s">
        <v>73</v>
      </c>
      <c r="B11" s="35" t="str">
        <f>'Avg Weekday'!B11</f>
        <v/>
      </c>
      <c r="C11" s="10" t="s">
        <v>4</v>
      </c>
      <c r="D11" s="11">
        <v>2056692</v>
      </c>
      <c r="E11" s="11">
        <v>2057118</v>
      </c>
      <c r="F11" s="11">
        <v>953564.08600000001</v>
      </c>
      <c r="G11" s="11">
        <v>1077126</v>
      </c>
      <c r="H11" s="103">
        <v>1140821</v>
      </c>
      <c r="I11" s="105" cm="1">
        <f t="array" ref="I11">INDEX('Subway Rank'!$K$2:$K$425,_xlfn.XMATCH($A11,'Subway Rank'!$C$2:$C$425),0)</f>
        <v>1118781</v>
      </c>
      <c r="J11" s="89">
        <f t="shared" si="0"/>
        <v>-22040</v>
      </c>
      <c r="K11" s="67">
        <f t="shared" si="1"/>
        <v>-1.9319419961589066E-2</v>
      </c>
      <c r="L11" s="60" cm="1">
        <f t="array" ref="L11">INDEX('Subway Rank'!$L$2:$L$425,_xlfn.XMATCH($A11,'Subway Rank'!$C$2:$C$425),0)</f>
        <v>271</v>
      </c>
      <c r="M11" s="7"/>
      <c r="N11" s="7"/>
    </row>
    <row r="12" spans="1:14" x14ac:dyDescent="0.2">
      <c r="A12" s="59" t="s">
        <v>74</v>
      </c>
      <c r="B12" s="35">
        <f>'Avg Weekday'!B12</f>
        <v>3</v>
      </c>
      <c r="C12" s="10" t="s">
        <v>4</v>
      </c>
      <c r="D12" s="11">
        <v>1005075</v>
      </c>
      <c r="E12" s="11">
        <v>1518260</v>
      </c>
      <c r="F12" s="11">
        <v>788120.98800000001</v>
      </c>
      <c r="G12" s="11">
        <v>853579</v>
      </c>
      <c r="H12" s="103">
        <v>859988</v>
      </c>
      <c r="I12" s="105" cm="1">
        <f t="array" ref="I12">INDEX('Subway Rank'!$K$2:$K$425,_xlfn.XMATCH($A12,'Subway Rank'!$C$2:$C$425),0)</f>
        <v>774167</v>
      </c>
      <c r="J12" s="89">
        <f t="shared" si="0"/>
        <v>-85821</v>
      </c>
      <c r="K12" s="67">
        <f t="shared" si="1"/>
        <v>-9.9793252929110635E-2</v>
      </c>
      <c r="L12" s="60" cm="1">
        <f t="array" ref="L12">INDEX('Subway Rank'!$L$2:$L$425,_xlfn.XMATCH($A12,'Subway Rank'!$C$2:$C$425),0)</f>
        <v>324</v>
      </c>
      <c r="M12" s="7"/>
      <c r="N12" s="7"/>
    </row>
    <row r="13" spans="1:14" s="4" customFormat="1" x14ac:dyDescent="0.2">
      <c r="A13" s="59" t="s">
        <v>75</v>
      </c>
      <c r="B13" s="35" t="str">
        <f>'Avg Weekday'!B13</f>
        <v/>
      </c>
      <c r="C13" s="10" t="s">
        <v>4</v>
      </c>
      <c r="D13" s="11">
        <v>1803691</v>
      </c>
      <c r="E13" s="11">
        <v>1713696</v>
      </c>
      <c r="F13" s="11">
        <v>876864.95200000005</v>
      </c>
      <c r="G13" s="11">
        <v>939585</v>
      </c>
      <c r="H13" s="103">
        <v>1055833</v>
      </c>
      <c r="I13" s="105" cm="1">
        <f t="array" ref="I13">INDEX('Subway Rank'!$K$2:$K$425,_xlfn.XMATCH($A13,'Subway Rank'!$C$2:$C$425),0)</f>
        <v>1041352</v>
      </c>
      <c r="J13" s="89">
        <f t="shared" si="0"/>
        <v>-14481</v>
      </c>
      <c r="K13" s="67">
        <f t="shared" si="1"/>
        <v>-1.3715237163452932E-2</v>
      </c>
      <c r="L13" s="60" cm="1">
        <f t="array" ref="L13">INDEX('Subway Rank'!$L$2:$L$425,_xlfn.XMATCH($A13,'Subway Rank'!$C$2:$C$425),0)</f>
        <v>290</v>
      </c>
      <c r="M13" s="7"/>
      <c r="N13" s="7"/>
    </row>
    <row r="14" spans="1:14" x14ac:dyDescent="0.2">
      <c r="A14" s="59" t="s">
        <v>76</v>
      </c>
      <c r="B14" s="35" t="str">
        <f>'Avg Weekday'!B14</f>
        <v/>
      </c>
      <c r="C14" s="10" t="s">
        <v>4</v>
      </c>
      <c r="D14" s="11">
        <v>1502814</v>
      </c>
      <c r="E14" s="11">
        <v>1513443</v>
      </c>
      <c r="F14" s="11">
        <v>761613.04099999997</v>
      </c>
      <c r="G14" s="11">
        <v>812994</v>
      </c>
      <c r="H14" s="103">
        <v>866961</v>
      </c>
      <c r="I14" s="105" cm="1">
        <f t="array" ref="I14">INDEX('Subway Rank'!$K$2:$K$425,_xlfn.XMATCH($A14,'Subway Rank'!$C$2:$C$425),0)</f>
        <v>824845</v>
      </c>
      <c r="J14" s="89">
        <f t="shared" si="0"/>
        <v>-42116</v>
      </c>
      <c r="K14" s="67">
        <f t="shared" si="1"/>
        <v>-4.8578886478169145E-2</v>
      </c>
      <c r="L14" s="60" cm="1">
        <f t="array" ref="L14">INDEX('Subway Rank'!$L$2:$L$425,_xlfn.XMATCH($A14,'Subway Rank'!$C$2:$C$425),0)</f>
        <v>313</v>
      </c>
      <c r="M14" s="7"/>
      <c r="N14" s="7"/>
    </row>
    <row r="15" spans="1:14" x14ac:dyDescent="0.2">
      <c r="A15" s="59" t="s">
        <v>77</v>
      </c>
      <c r="B15" s="35" t="str">
        <f>'Avg Weekday'!B15</f>
        <v/>
      </c>
      <c r="C15" s="10" t="s">
        <v>4</v>
      </c>
      <c r="D15" s="11">
        <v>1831457</v>
      </c>
      <c r="E15" s="11">
        <v>1779224</v>
      </c>
      <c r="F15" s="11">
        <v>951634.01899999997</v>
      </c>
      <c r="G15" s="11">
        <v>1051456</v>
      </c>
      <c r="H15" s="103">
        <v>1196389</v>
      </c>
      <c r="I15" s="105" cm="1">
        <f t="array" ref="I15">INDEX('Subway Rank'!$K$2:$K$425,_xlfn.XMATCH($A15,'Subway Rank'!$C$2:$C$425),0)</f>
        <v>1188844</v>
      </c>
      <c r="J15" s="89">
        <f t="shared" si="0"/>
        <v>-7545</v>
      </c>
      <c r="K15" s="67">
        <f t="shared" si="1"/>
        <v>-6.306477241098004E-3</v>
      </c>
      <c r="L15" s="60" cm="1">
        <f t="array" ref="L15">INDEX('Subway Rank'!$L$2:$L$425,_xlfn.XMATCH($A15,'Subway Rank'!$C$2:$C$425),0)</f>
        <v>275</v>
      </c>
      <c r="M15" s="7"/>
      <c r="N15" s="7"/>
    </row>
    <row r="16" spans="1:14" x14ac:dyDescent="0.2">
      <c r="A16" s="59" t="s">
        <v>78</v>
      </c>
      <c r="B16" s="35" t="str">
        <f>'Avg Weekday'!B16</f>
        <v/>
      </c>
      <c r="C16" s="10" t="s">
        <v>4</v>
      </c>
      <c r="D16" s="11">
        <v>1026894</v>
      </c>
      <c r="E16" s="11">
        <v>979390</v>
      </c>
      <c r="F16" s="11">
        <v>457388.00099999999</v>
      </c>
      <c r="G16" s="11">
        <v>495442</v>
      </c>
      <c r="H16" s="103">
        <v>530795</v>
      </c>
      <c r="I16" s="105" cm="1">
        <f t="array" ref="I16">INDEX('Subway Rank'!$K$2:$K$425,_xlfn.XMATCH($A16,'Subway Rank'!$C$2:$C$425),0)</f>
        <v>490047</v>
      </c>
      <c r="J16" s="89">
        <f t="shared" si="0"/>
        <v>-40748</v>
      </c>
      <c r="K16" s="67">
        <f t="shared" si="1"/>
        <v>-7.6767867067323539E-2</v>
      </c>
      <c r="L16" s="60" cm="1">
        <f t="array" ref="L16">INDEX('Subway Rank'!$L$2:$L$425,_xlfn.XMATCH($A16,'Subway Rank'!$C$2:$C$425),0)</f>
        <v>391</v>
      </c>
      <c r="M16" s="7"/>
      <c r="N16" s="7"/>
    </row>
    <row r="17" spans="1:14" x14ac:dyDescent="0.2">
      <c r="A17" s="59" t="s">
        <v>79</v>
      </c>
      <c r="B17" s="35" t="str">
        <f>'Avg Weekday'!B17</f>
        <v/>
      </c>
      <c r="C17" s="10" t="s">
        <v>4</v>
      </c>
      <c r="D17" s="11">
        <v>1224369</v>
      </c>
      <c r="E17" s="11">
        <v>1187486</v>
      </c>
      <c r="F17" s="11">
        <v>549296.06400000001</v>
      </c>
      <c r="G17" s="11">
        <v>605491</v>
      </c>
      <c r="H17" s="103">
        <v>621548</v>
      </c>
      <c r="I17" s="105" cm="1">
        <f t="array" ref="I17">INDEX('Subway Rank'!$K$2:$K$425,_xlfn.XMATCH($A17,'Subway Rank'!$C$2:$C$425),0)</f>
        <v>589541</v>
      </c>
      <c r="J17" s="89">
        <f t="shared" si="0"/>
        <v>-32007</v>
      </c>
      <c r="K17" s="67">
        <f t="shared" si="1"/>
        <v>-5.1495620611762889E-2</v>
      </c>
      <c r="L17" s="60" cm="1">
        <f t="array" ref="L17">INDEX('Subway Rank'!$L$2:$L$425,_xlfn.XMATCH($A17,'Subway Rank'!$C$2:$C$425),0)</f>
        <v>365</v>
      </c>
      <c r="M17" s="7"/>
      <c r="N17" s="7"/>
    </row>
    <row r="18" spans="1:14" x14ac:dyDescent="0.2">
      <c r="A18" s="59" t="s">
        <v>80</v>
      </c>
      <c r="B18" s="35" t="str">
        <f>'Avg Weekday'!B18</f>
        <v/>
      </c>
      <c r="C18" s="10" t="s">
        <v>4</v>
      </c>
      <c r="D18" s="11">
        <v>3133231</v>
      </c>
      <c r="E18" s="11">
        <v>2919305</v>
      </c>
      <c r="F18" s="11">
        <v>1289691.037</v>
      </c>
      <c r="G18" s="11">
        <v>1462605</v>
      </c>
      <c r="H18" s="103">
        <v>1810807</v>
      </c>
      <c r="I18" s="105" cm="1">
        <f t="array" ref="I18">INDEX('Subway Rank'!$K$2:$K$425,_xlfn.XMATCH($A18,'Subway Rank'!$C$2:$C$425),0)</f>
        <v>1894047</v>
      </c>
      <c r="J18" s="89">
        <f t="shared" si="0"/>
        <v>83240</v>
      </c>
      <c r="K18" s="67">
        <f t="shared" si="1"/>
        <v>4.5968454948539517E-2</v>
      </c>
      <c r="L18" s="60" cm="1">
        <f t="array" ref="L18">INDEX('Subway Rank'!$L$2:$L$425,_xlfn.XMATCH($A18,'Subway Rank'!$C$2:$C$425),0)</f>
        <v>169</v>
      </c>
      <c r="M18" s="7"/>
      <c r="N18" s="7"/>
    </row>
    <row r="19" spans="1:14" x14ac:dyDescent="0.2">
      <c r="A19" s="59" t="s">
        <v>81</v>
      </c>
      <c r="B19" s="35" t="str">
        <f>'Avg Weekday'!B19</f>
        <v/>
      </c>
      <c r="C19" s="10" t="s">
        <v>4</v>
      </c>
      <c r="D19" s="11">
        <v>1496673</v>
      </c>
      <c r="E19" s="11">
        <v>1445532</v>
      </c>
      <c r="F19" s="11">
        <v>721494.98199999996</v>
      </c>
      <c r="G19" s="11">
        <v>796596</v>
      </c>
      <c r="H19" s="103">
        <v>845998</v>
      </c>
      <c r="I19" s="105" cm="1">
        <f t="array" ref="I19">INDEX('Subway Rank'!$K$2:$K$425,_xlfn.XMATCH($A19,'Subway Rank'!$C$2:$C$425),0)</f>
        <v>845056</v>
      </c>
      <c r="J19" s="89">
        <f t="shared" si="0"/>
        <v>-942</v>
      </c>
      <c r="K19" s="67">
        <f t="shared" si="1"/>
        <v>-1.1134778096402119E-3</v>
      </c>
      <c r="L19" s="60" cm="1">
        <f t="array" ref="L19">INDEX('Subway Rank'!$L$2:$L$425,_xlfn.XMATCH($A19,'Subway Rank'!$C$2:$C$425),0)</f>
        <v>322</v>
      </c>
      <c r="M19" s="7"/>
      <c r="N19" s="7"/>
    </row>
    <row r="20" spans="1:14" x14ac:dyDescent="0.2">
      <c r="A20" s="59" t="s">
        <v>82</v>
      </c>
      <c r="B20" s="35">
        <f>'Avg Weekday'!B20</f>
        <v>4</v>
      </c>
      <c r="C20" s="10" t="s">
        <v>4</v>
      </c>
      <c r="D20" s="11">
        <v>960970</v>
      </c>
      <c r="E20" s="11">
        <v>1204095</v>
      </c>
      <c r="F20" s="11">
        <v>588199.07900000003</v>
      </c>
      <c r="G20" s="11">
        <v>678017</v>
      </c>
      <c r="H20" s="103">
        <v>872799</v>
      </c>
      <c r="I20" s="105" cm="1">
        <f t="array" ref="I20">INDEX('Subway Rank'!$K$2:$K$425,_xlfn.XMATCH($A20,'Subway Rank'!$C$2:$C$425),0)</f>
        <v>959752</v>
      </c>
      <c r="J20" s="89">
        <f t="shared" si="0"/>
        <v>86953</v>
      </c>
      <c r="K20" s="67">
        <f t="shared" si="1"/>
        <v>9.9625457866014969E-2</v>
      </c>
      <c r="L20" s="60" cm="1">
        <f t="array" ref="L20">INDEX('Subway Rank'!$L$2:$L$425,_xlfn.XMATCH($A20,'Subway Rank'!$C$2:$C$425),0)</f>
        <v>298</v>
      </c>
      <c r="M20" s="7"/>
      <c r="N20" s="7"/>
    </row>
    <row r="21" spans="1:14" x14ac:dyDescent="0.2">
      <c r="A21" s="59" t="s">
        <v>83</v>
      </c>
      <c r="B21" s="35" t="str">
        <f>'Avg Weekday'!B21</f>
        <v/>
      </c>
      <c r="C21" s="10" t="s">
        <v>4</v>
      </c>
      <c r="D21" s="11">
        <v>2451972</v>
      </c>
      <c r="E21" s="11">
        <v>2503850</v>
      </c>
      <c r="F21" s="11">
        <v>1271191.926</v>
      </c>
      <c r="G21" s="11">
        <v>1359371</v>
      </c>
      <c r="H21" s="103">
        <v>1503905</v>
      </c>
      <c r="I21" s="105" cm="1">
        <f t="array" ref="I21">INDEX('Subway Rank'!$K$2:$K$425,_xlfn.XMATCH($A21,'Subway Rank'!$C$2:$C$425),0)</f>
        <v>1750592</v>
      </c>
      <c r="J21" s="89">
        <f t="shared" si="0"/>
        <v>246687</v>
      </c>
      <c r="K21" s="67">
        <f t="shared" si="1"/>
        <v>0.16403097270106823</v>
      </c>
      <c r="L21" s="60" cm="1">
        <f t="array" ref="L21">INDEX('Subway Rank'!$L$2:$L$425,_xlfn.XMATCH($A21,'Subway Rank'!$C$2:$C$425),0)</f>
        <v>177</v>
      </c>
      <c r="M21" s="7"/>
      <c r="N21" s="7"/>
    </row>
    <row r="22" spans="1:14" x14ac:dyDescent="0.2">
      <c r="A22" s="59" t="s">
        <v>84</v>
      </c>
      <c r="B22" s="35" t="str">
        <f>'Avg Weekday'!B22</f>
        <v/>
      </c>
      <c r="C22" s="10" t="s">
        <v>4</v>
      </c>
      <c r="D22" s="11">
        <v>6784053</v>
      </c>
      <c r="E22" s="11">
        <v>6768255</v>
      </c>
      <c r="F22" s="11">
        <v>3166766.0070000002</v>
      </c>
      <c r="G22" s="11">
        <v>3301418</v>
      </c>
      <c r="H22" s="103">
        <v>3330977</v>
      </c>
      <c r="I22" s="105" cm="1">
        <f t="array" ref="I22">INDEX('Subway Rank'!$K$2:$K$425,_xlfn.XMATCH($A22,'Subway Rank'!$C$2:$C$425),0)</f>
        <v>3333256</v>
      </c>
      <c r="J22" s="89">
        <f t="shared" si="0"/>
        <v>2279</v>
      </c>
      <c r="K22" s="67">
        <f t="shared" si="1"/>
        <v>6.8418364942177622E-4</v>
      </c>
      <c r="L22" s="60" cm="1">
        <f t="array" ref="L22">INDEX('Subway Rank'!$L$2:$L$425,_xlfn.XMATCH($A22,'Subway Rank'!$C$2:$C$425),0)</f>
        <v>89</v>
      </c>
      <c r="M22" s="7"/>
      <c r="N22" s="7"/>
    </row>
    <row r="23" spans="1:14" x14ac:dyDescent="0.2">
      <c r="A23" s="59" t="s">
        <v>85</v>
      </c>
      <c r="B23" s="35" t="str">
        <f>'Avg Weekday'!B23</f>
        <v/>
      </c>
      <c r="C23" s="10" t="s">
        <v>4</v>
      </c>
      <c r="D23" s="11">
        <v>1603702</v>
      </c>
      <c r="E23" s="11">
        <v>1614464</v>
      </c>
      <c r="F23" s="11">
        <v>760068.02500000002</v>
      </c>
      <c r="G23" s="11">
        <v>850231</v>
      </c>
      <c r="H23" s="103">
        <v>896938</v>
      </c>
      <c r="I23" s="105" cm="1">
        <f t="array" ref="I23">INDEX('Subway Rank'!$K$2:$K$425,_xlfn.XMATCH($A23,'Subway Rank'!$C$2:$C$425),0)</f>
        <v>874229</v>
      </c>
      <c r="J23" s="89">
        <f t="shared" si="0"/>
        <v>-22709</v>
      </c>
      <c r="K23" s="67">
        <f t="shared" si="1"/>
        <v>-2.5318360912348455E-2</v>
      </c>
      <c r="L23" s="60" cm="1">
        <f t="array" ref="L23">INDEX('Subway Rank'!$L$2:$L$425,_xlfn.XMATCH($A23,'Subway Rank'!$C$2:$C$425),0)</f>
        <v>315</v>
      </c>
      <c r="M23" s="7"/>
      <c r="N23" s="7"/>
    </row>
    <row r="24" spans="1:14" x14ac:dyDescent="0.2">
      <c r="A24" s="59" t="s">
        <v>86</v>
      </c>
      <c r="B24" s="35" t="str">
        <f>'Avg Weekday'!B24</f>
        <v/>
      </c>
      <c r="C24" s="10" t="s">
        <v>4</v>
      </c>
      <c r="D24" s="11">
        <v>1006343</v>
      </c>
      <c r="E24" s="11">
        <v>1094872</v>
      </c>
      <c r="F24" s="11">
        <v>491292.99400000001</v>
      </c>
      <c r="G24" s="11">
        <v>485836</v>
      </c>
      <c r="H24" s="103">
        <v>548542</v>
      </c>
      <c r="I24" s="105" cm="1">
        <f t="array" ref="I24">INDEX('Subway Rank'!$K$2:$K$425,_xlfn.XMATCH($A24,'Subway Rank'!$C$2:$C$425),0)</f>
        <v>540493</v>
      </c>
      <c r="J24" s="89">
        <f t="shared" si="0"/>
        <v>-8049</v>
      </c>
      <c r="K24" s="67">
        <f t="shared" si="1"/>
        <v>-1.4673443419100088E-2</v>
      </c>
      <c r="L24" s="60" cm="1">
        <f t="array" ref="L24">INDEX('Subway Rank'!$L$2:$L$425,_xlfn.XMATCH($A24,'Subway Rank'!$C$2:$C$425),0)</f>
        <v>371</v>
      </c>
      <c r="M24" s="7"/>
      <c r="N24" s="7"/>
    </row>
    <row r="25" spans="1:14" x14ac:dyDescent="0.2">
      <c r="A25" s="59" t="s">
        <v>87</v>
      </c>
      <c r="B25" s="35" t="str">
        <f>'Avg Weekday'!B25</f>
        <v/>
      </c>
      <c r="C25" s="10" t="s">
        <v>4</v>
      </c>
      <c r="D25" s="11">
        <v>1984267</v>
      </c>
      <c r="E25" s="11">
        <v>2143375</v>
      </c>
      <c r="F25" s="11">
        <v>968589.93</v>
      </c>
      <c r="G25" s="11">
        <v>1106992</v>
      </c>
      <c r="H25" s="103">
        <v>1165034</v>
      </c>
      <c r="I25" s="105" cm="1">
        <f t="array" ref="I25">INDEX('Subway Rank'!$K$2:$K$425,_xlfn.XMATCH($A25,'Subway Rank'!$C$2:$C$425),0)</f>
        <v>1166942</v>
      </c>
      <c r="J25" s="89">
        <f t="shared" si="0"/>
        <v>1908</v>
      </c>
      <c r="K25" s="67">
        <f t="shared" si="1"/>
        <v>1.6377204442102119E-3</v>
      </c>
      <c r="L25" s="60" cm="1">
        <f t="array" ref="L25">INDEX('Subway Rank'!$L$2:$L$425,_xlfn.XMATCH($A25,'Subway Rank'!$C$2:$C$425),0)</f>
        <v>242</v>
      </c>
      <c r="M25" s="7"/>
      <c r="N25" s="7"/>
    </row>
    <row r="26" spans="1:14" s="4" customFormat="1" x14ac:dyDescent="0.2">
      <c r="A26" s="59" t="s">
        <v>88</v>
      </c>
      <c r="B26" s="35" t="str">
        <f>'Avg Weekday'!B26</f>
        <v/>
      </c>
      <c r="C26" s="10" t="s">
        <v>4</v>
      </c>
      <c r="D26" s="11">
        <v>1575555</v>
      </c>
      <c r="E26" s="11">
        <v>1538253</v>
      </c>
      <c r="F26" s="11">
        <v>691844.98899999994</v>
      </c>
      <c r="G26" s="11">
        <v>795864</v>
      </c>
      <c r="H26" s="103">
        <v>1091465</v>
      </c>
      <c r="I26" s="105" cm="1">
        <f t="array" ref="I26">INDEX('Subway Rank'!$K$2:$K$425,_xlfn.XMATCH($A26,'Subway Rank'!$C$2:$C$425),0)</f>
        <v>1182701</v>
      </c>
      <c r="J26" s="89">
        <f t="shared" si="0"/>
        <v>91236</v>
      </c>
      <c r="K26" s="67">
        <f t="shared" si="1"/>
        <v>8.359040372343593E-2</v>
      </c>
      <c r="L26" s="60" cm="1">
        <f t="array" ref="L26">INDEX('Subway Rank'!$L$2:$L$425,_xlfn.XMATCH($A26,'Subway Rank'!$C$2:$C$425),0)</f>
        <v>273</v>
      </c>
      <c r="M26" s="7"/>
      <c r="N26" s="7"/>
    </row>
    <row r="27" spans="1:14" x14ac:dyDescent="0.2">
      <c r="A27" s="59" t="s">
        <v>89</v>
      </c>
      <c r="B27" s="35" t="str">
        <f>'Avg Weekday'!B27</f>
        <v/>
      </c>
      <c r="C27" s="10" t="s">
        <v>4</v>
      </c>
      <c r="D27" s="11">
        <v>752916</v>
      </c>
      <c r="E27" s="11">
        <v>769303</v>
      </c>
      <c r="F27" s="11">
        <v>354016.03600000002</v>
      </c>
      <c r="G27" s="11">
        <v>421588</v>
      </c>
      <c r="H27" s="103">
        <v>470109</v>
      </c>
      <c r="I27" s="105" cm="1">
        <f t="array" ref="I27">INDEX('Subway Rank'!$K$2:$K$425,_xlfn.XMATCH($A27,'Subway Rank'!$C$2:$C$425),0)</f>
        <v>456352</v>
      </c>
      <c r="J27" s="89">
        <f t="shared" si="0"/>
        <v>-13757</v>
      </c>
      <c r="K27" s="67">
        <f t="shared" si="1"/>
        <v>-2.9263426141596948E-2</v>
      </c>
      <c r="L27" s="60" cm="1">
        <f t="array" ref="L27">INDEX('Subway Rank'!$L$2:$L$425,_xlfn.XMATCH($A27,'Subway Rank'!$C$2:$C$425),0)</f>
        <v>393</v>
      </c>
      <c r="M27" s="7"/>
      <c r="N27" s="7"/>
    </row>
    <row r="28" spans="1:14" x14ac:dyDescent="0.2">
      <c r="A28" s="59" t="s">
        <v>90</v>
      </c>
      <c r="B28" s="35" t="str">
        <f>'Avg Weekday'!B28</f>
        <v/>
      </c>
      <c r="C28" s="10" t="s">
        <v>4</v>
      </c>
      <c r="D28" s="11">
        <v>1895570</v>
      </c>
      <c r="E28" s="11">
        <v>1823468</v>
      </c>
      <c r="F28" s="11">
        <v>949903.929</v>
      </c>
      <c r="G28" s="11">
        <v>1026185</v>
      </c>
      <c r="H28" s="103">
        <v>1117049</v>
      </c>
      <c r="I28" s="105" cm="1">
        <f t="array" ref="I28">INDEX('Subway Rank'!$K$2:$K$425,_xlfn.XMATCH($A28,'Subway Rank'!$C$2:$C$425),0)</f>
        <v>1104521</v>
      </c>
      <c r="J28" s="89">
        <f t="shared" si="0"/>
        <v>-12528</v>
      </c>
      <c r="K28" s="67">
        <f t="shared" si="1"/>
        <v>-1.1215264504959048E-2</v>
      </c>
      <c r="L28" s="60" cm="1">
        <f t="array" ref="L28">INDEX('Subway Rank'!$L$2:$L$425,_xlfn.XMATCH($A28,'Subway Rank'!$C$2:$C$425),0)</f>
        <v>279</v>
      </c>
      <c r="M28" s="7"/>
      <c r="N28" s="7"/>
    </row>
    <row r="29" spans="1:14" x14ac:dyDescent="0.2">
      <c r="A29" s="59" t="s">
        <v>91</v>
      </c>
      <c r="B29" s="35"/>
      <c r="C29" s="10" t="s">
        <v>4</v>
      </c>
      <c r="D29" s="11">
        <v>1110307</v>
      </c>
      <c r="E29" s="11">
        <v>1146032</v>
      </c>
      <c r="F29" s="11">
        <v>519694.04</v>
      </c>
      <c r="G29" s="11">
        <v>585402</v>
      </c>
      <c r="H29" s="103">
        <v>734364</v>
      </c>
      <c r="I29" s="105" cm="1">
        <f t="array" ref="I29">INDEX('Subway Rank'!$K$2:$K$425,_xlfn.XMATCH($A29,'Subway Rank'!$C$2:$C$425),0)</f>
        <v>758972</v>
      </c>
      <c r="J29" s="89">
        <f t="shared" si="0"/>
        <v>24608</v>
      </c>
      <c r="K29" s="67">
        <f t="shared" si="1"/>
        <v>3.3509267883501913E-2</v>
      </c>
      <c r="L29" s="60" cm="1">
        <f t="array" ref="L29">INDEX('Subway Rank'!$L$2:$L$425,_xlfn.XMATCH($A29,'Subway Rank'!$C$2:$C$425),0)</f>
        <v>329</v>
      </c>
      <c r="M29" s="7"/>
      <c r="N29" s="7"/>
    </row>
    <row r="30" spans="1:14" x14ac:dyDescent="0.2">
      <c r="A30" s="59" t="s">
        <v>92</v>
      </c>
      <c r="B30" s="35" t="str">
        <f>'Avg Weekday'!B30</f>
        <v/>
      </c>
      <c r="C30" s="10" t="s">
        <v>4</v>
      </c>
      <c r="D30" s="11">
        <v>997617</v>
      </c>
      <c r="E30" s="11">
        <v>1000896</v>
      </c>
      <c r="F30" s="11">
        <v>480152.06300000002</v>
      </c>
      <c r="G30" s="11">
        <v>531811</v>
      </c>
      <c r="H30" s="103">
        <v>552450</v>
      </c>
      <c r="I30" s="105" cm="1">
        <f t="array" ref="I30">INDEX('Subway Rank'!$K$2:$K$425,_xlfn.XMATCH($A30,'Subway Rank'!$C$2:$C$425),0)</f>
        <v>532937</v>
      </c>
      <c r="J30" s="89">
        <f t="shared" si="0"/>
        <v>-19513</v>
      </c>
      <c r="K30" s="67">
        <f t="shared" si="1"/>
        <v>-3.532084351525025E-2</v>
      </c>
      <c r="L30" s="60" cm="1">
        <f t="array" ref="L30">INDEX('Subway Rank'!$L$2:$L$425,_xlfn.XMATCH($A30,'Subway Rank'!$C$2:$C$425),0)</f>
        <v>377</v>
      </c>
      <c r="M30" s="7"/>
      <c r="N30" s="7"/>
    </row>
    <row r="31" spans="1:14" x14ac:dyDescent="0.2">
      <c r="A31" s="59" t="s">
        <v>93</v>
      </c>
      <c r="B31" s="35" t="str">
        <f>'Avg Weekday'!B31</f>
        <v/>
      </c>
      <c r="C31" s="10" t="s">
        <v>4</v>
      </c>
      <c r="D31" s="11">
        <v>3198218</v>
      </c>
      <c r="E31" s="11">
        <v>3113514</v>
      </c>
      <c r="F31" s="11">
        <v>1473081.0319999999</v>
      </c>
      <c r="G31" s="11">
        <v>1614822</v>
      </c>
      <c r="H31" s="103">
        <v>1824767</v>
      </c>
      <c r="I31" s="105" cm="1">
        <f t="array" ref="I31">INDEX('Subway Rank'!$K$2:$K$425,_xlfn.XMATCH($A31,'Subway Rank'!$C$2:$C$425),0)</f>
        <v>1891402</v>
      </c>
      <c r="J31" s="89">
        <f t="shared" si="0"/>
        <v>66635</v>
      </c>
      <c r="K31" s="67">
        <f t="shared" si="1"/>
        <v>3.6516990936377079E-2</v>
      </c>
      <c r="L31" s="60" cm="1">
        <f t="array" ref="L31">INDEX('Subway Rank'!$L$2:$L$425,_xlfn.XMATCH($A31,'Subway Rank'!$C$2:$C$425),0)</f>
        <v>176</v>
      </c>
      <c r="M31" s="7"/>
      <c r="N31" s="7"/>
    </row>
    <row r="32" spans="1:14" x14ac:dyDescent="0.2">
      <c r="A32" s="59" t="s">
        <v>94</v>
      </c>
      <c r="B32" s="35" t="str">
        <f>'Avg Weekday'!B32</f>
        <v/>
      </c>
      <c r="C32" s="10" t="s">
        <v>4</v>
      </c>
      <c r="D32" s="11">
        <v>2000084</v>
      </c>
      <c r="E32" s="11">
        <v>1954511</v>
      </c>
      <c r="F32" s="11">
        <v>947431.97</v>
      </c>
      <c r="G32" s="11">
        <v>1043725</v>
      </c>
      <c r="H32" s="103">
        <v>1196644</v>
      </c>
      <c r="I32" s="105" cm="1">
        <f t="array" ref="I32">INDEX('Subway Rank'!$K$2:$K$425,_xlfn.XMATCH($A32,'Subway Rank'!$C$2:$C$425),0)</f>
        <v>1051526</v>
      </c>
      <c r="J32" s="89">
        <f t="shared" si="0"/>
        <v>-145118</v>
      </c>
      <c r="K32" s="67">
        <f t="shared" si="1"/>
        <v>-0.12127082072863776</v>
      </c>
      <c r="L32" s="60" cm="1">
        <f t="array" ref="L32">INDEX('Subway Rank'!$L$2:$L$425,_xlfn.XMATCH($A32,'Subway Rank'!$C$2:$C$425),0)</f>
        <v>274</v>
      </c>
      <c r="M32" s="7"/>
      <c r="N32" s="7"/>
    </row>
    <row r="33" spans="1:14" x14ac:dyDescent="0.2">
      <c r="A33" s="59" t="s">
        <v>95</v>
      </c>
      <c r="B33" s="35" t="str">
        <f>'Avg Weekday'!B33</f>
        <v/>
      </c>
      <c r="C33" s="10" t="s">
        <v>4</v>
      </c>
      <c r="D33" s="11">
        <v>1113667</v>
      </c>
      <c r="E33" s="11">
        <v>1043922</v>
      </c>
      <c r="F33" s="11">
        <v>507795.02899999998</v>
      </c>
      <c r="G33" s="11">
        <v>519868</v>
      </c>
      <c r="H33" s="103">
        <v>559225</v>
      </c>
      <c r="I33" s="105" cm="1">
        <f t="array" ref="I33">INDEX('Subway Rank'!$K$2:$K$425,_xlfn.XMATCH($A33,'Subway Rank'!$C$2:$C$425),0)</f>
        <v>501060</v>
      </c>
      <c r="J33" s="89">
        <f t="shared" si="0"/>
        <v>-58165</v>
      </c>
      <c r="K33" s="67">
        <f t="shared" si="1"/>
        <v>-0.10401001385846484</v>
      </c>
      <c r="L33" s="60" cm="1">
        <f t="array" ref="L33">INDEX('Subway Rank'!$L$2:$L$425,_xlfn.XMATCH($A33,'Subway Rank'!$C$2:$C$425),0)</f>
        <v>386</v>
      </c>
      <c r="M33" s="7"/>
      <c r="N33" s="7"/>
    </row>
    <row r="34" spans="1:14" x14ac:dyDescent="0.2">
      <c r="A34" s="59" t="s">
        <v>96</v>
      </c>
      <c r="B34" s="35" t="str">
        <f>'Avg Weekday'!B34</f>
        <v/>
      </c>
      <c r="C34" s="10" t="s">
        <v>4</v>
      </c>
      <c r="D34" s="11">
        <v>301240</v>
      </c>
      <c r="E34" s="11">
        <v>313938</v>
      </c>
      <c r="F34" s="11">
        <v>168284.99</v>
      </c>
      <c r="G34" s="11">
        <v>196864</v>
      </c>
      <c r="H34" s="103">
        <v>254297</v>
      </c>
      <c r="I34" s="105" cm="1">
        <f t="array" ref="I34">INDEX('Subway Rank'!$K$2:$K$425,_xlfn.XMATCH($A34,'Subway Rank'!$C$2:$C$425),0)</f>
        <v>254155</v>
      </c>
      <c r="J34" s="89">
        <f t="shared" si="0"/>
        <v>-142</v>
      </c>
      <c r="K34" s="67">
        <f t="shared" si="1"/>
        <v>-5.5840218327388841E-4</v>
      </c>
      <c r="L34" s="60" cm="1">
        <f t="array" ref="L34">INDEX('Subway Rank'!$L$2:$L$425,_xlfn.XMATCH($A34,'Subway Rank'!$C$2:$C$425),0)</f>
        <v>414</v>
      </c>
      <c r="M34" s="7"/>
      <c r="N34" s="7"/>
    </row>
    <row r="35" spans="1:14" x14ac:dyDescent="0.2">
      <c r="A35" s="59" t="s">
        <v>97</v>
      </c>
      <c r="B35" s="35" t="str">
        <f>'Avg Weekday'!B35</f>
        <v/>
      </c>
      <c r="C35" s="10" t="s">
        <v>4</v>
      </c>
      <c r="D35" s="11">
        <v>1508022</v>
      </c>
      <c r="E35" s="11">
        <v>1467410</v>
      </c>
      <c r="F35" s="11">
        <v>788234.98199999996</v>
      </c>
      <c r="G35" s="11">
        <v>828659</v>
      </c>
      <c r="H35" s="103">
        <v>927728</v>
      </c>
      <c r="I35" s="105" cm="1">
        <f t="array" ref="I35">INDEX('Subway Rank'!$K$2:$K$425,_xlfn.XMATCH($A35,'Subway Rank'!$C$2:$C$425),0)</f>
        <v>966053</v>
      </c>
      <c r="J35" s="89">
        <f t="shared" si="0"/>
        <v>38325</v>
      </c>
      <c r="K35" s="67">
        <f t="shared" si="1"/>
        <v>4.1310599658520603E-2</v>
      </c>
      <c r="L35" s="60" cm="1">
        <f t="array" ref="L35">INDEX('Subway Rank'!$L$2:$L$425,_xlfn.XMATCH($A35,'Subway Rank'!$C$2:$C$425),0)</f>
        <v>299</v>
      </c>
      <c r="M35" s="7"/>
      <c r="N35" s="7"/>
    </row>
    <row r="36" spans="1:14" x14ac:dyDescent="0.2">
      <c r="A36" s="59" t="s">
        <v>98</v>
      </c>
      <c r="B36" s="35" t="str">
        <f>'Avg Weekday'!B36</f>
        <v/>
      </c>
      <c r="C36" s="10" t="s">
        <v>4</v>
      </c>
      <c r="D36" s="11">
        <v>2249646</v>
      </c>
      <c r="E36" s="11">
        <v>2211198</v>
      </c>
      <c r="F36" s="11">
        <v>1142138.9750000001</v>
      </c>
      <c r="G36" s="11">
        <v>1216916</v>
      </c>
      <c r="H36" s="103">
        <v>1421302</v>
      </c>
      <c r="I36" s="105" cm="1">
        <f t="array" ref="I36">INDEX('Subway Rank'!$K$2:$K$425,_xlfn.XMATCH($A36,'Subway Rank'!$C$2:$C$425),0)</f>
        <v>1690373</v>
      </c>
      <c r="J36" s="89">
        <f t="shared" si="0"/>
        <v>269071</v>
      </c>
      <c r="K36" s="67">
        <f t="shared" si="1"/>
        <v>0.18931303832682991</v>
      </c>
      <c r="L36" s="60" cm="1">
        <f t="array" ref="L36">INDEX('Subway Rank'!$L$2:$L$425,_xlfn.XMATCH($A36,'Subway Rank'!$C$2:$C$425),0)</f>
        <v>184</v>
      </c>
      <c r="M36" s="7"/>
      <c r="N36" s="7"/>
    </row>
    <row r="37" spans="1:14" s="4" customFormat="1" x14ac:dyDescent="0.2">
      <c r="A37" s="59" t="s">
        <v>99</v>
      </c>
      <c r="B37" s="35" t="str">
        <f>'Avg Weekday'!B37</f>
        <v/>
      </c>
      <c r="C37" s="10" t="s">
        <v>4</v>
      </c>
      <c r="D37" s="11">
        <v>1259009</v>
      </c>
      <c r="E37" s="11">
        <v>1331886</v>
      </c>
      <c r="F37" s="11">
        <v>631121.99899999995</v>
      </c>
      <c r="G37" s="11">
        <v>658061</v>
      </c>
      <c r="H37" s="103">
        <v>724813</v>
      </c>
      <c r="I37" s="105" cm="1">
        <f t="array" ref="I37">INDEX('Subway Rank'!$K$2:$K$425,_xlfn.XMATCH($A37,'Subway Rank'!$C$2:$C$425),0)</f>
        <v>727475</v>
      </c>
      <c r="J37" s="89">
        <f t="shared" si="0"/>
        <v>2662</v>
      </c>
      <c r="K37" s="67">
        <f t="shared" si="1"/>
        <v>3.6726714338732886E-3</v>
      </c>
      <c r="L37" s="60" cm="1">
        <f t="array" ref="L37">INDEX('Subway Rank'!$L$2:$L$425,_xlfn.XMATCH($A37,'Subway Rank'!$C$2:$C$425),0)</f>
        <v>334</v>
      </c>
      <c r="M37" s="7"/>
      <c r="N37" s="7"/>
    </row>
    <row r="38" spans="1:14" s="4" customFormat="1" x14ac:dyDescent="0.2">
      <c r="A38" s="59" t="s">
        <v>100</v>
      </c>
      <c r="B38" s="35" t="str">
        <f>'Avg Weekday'!B38</f>
        <v/>
      </c>
      <c r="C38" s="10" t="s">
        <v>4</v>
      </c>
      <c r="D38" s="11">
        <v>2000985</v>
      </c>
      <c r="E38" s="11">
        <v>1996492</v>
      </c>
      <c r="F38" s="11">
        <v>1053012.0049999999</v>
      </c>
      <c r="G38" s="11">
        <v>1148003</v>
      </c>
      <c r="H38" s="103">
        <v>1297150</v>
      </c>
      <c r="I38" s="105" cm="1">
        <f t="array" ref="I38">INDEX('Subway Rank'!$K$2:$K$425,_xlfn.XMATCH($A38,'Subway Rank'!$C$2:$C$425),0)</f>
        <v>1214084</v>
      </c>
      <c r="J38" s="89">
        <f t="shared" si="0"/>
        <v>-83066</v>
      </c>
      <c r="K38" s="67">
        <f t="shared" si="1"/>
        <v>-6.403731256986471E-2</v>
      </c>
      <c r="L38" s="60" cm="1">
        <f t="array" ref="L38">INDEX('Subway Rank'!$L$2:$L$425,_xlfn.XMATCH($A38,'Subway Rank'!$C$2:$C$425),0)</f>
        <v>260</v>
      </c>
      <c r="M38" s="7"/>
      <c r="N38" s="7"/>
    </row>
    <row r="39" spans="1:14" x14ac:dyDescent="0.2">
      <c r="A39" s="59" t="s">
        <v>101</v>
      </c>
      <c r="B39" s="35" t="str">
        <f>'Avg Weekday'!B39</f>
        <v/>
      </c>
      <c r="C39" s="10" t="s">
        <v>4</v>
      </c>
      <c r="D39" s="11">
        <v>3321215</v>
      </c>
      <c r="E39" s="11">
        <v>3120976</v>
      </c>
      <c r="F39" s="11">
        <v>1580225.0079999999</v>
      </c>
      <c r="G39" s="11">
        <v>1837293</v>
      </c>
      <c r="H39" s="103">
        <v>2066360</v>
      </c>
      <c r="I39" s="105" cm="1">
        <f t="array" ref="I39">INDEX('Subway Rank'!$K$2:$K$425,_xlfn.XMATCH($A39,'Subway Rank'!$C$2:$C$425),0)</f>
        <v>2269772</v>
      </c>
      <c r="J39" s="89">
        <f t="shared" si="0"/>
        <v>203412</v>
      </c>
      <c r="K39" s="67">
        <f t="shared" si="1"/>
        <v>9.8439768481774714E-2</v>
      </c>
      <c r="L39" s="60" cm="1">
        <f t="array" ref="L39">INDEX('Subway Rank'!$L$2:$L$425,_xlfn.XMATCH($A39,'Subway Rank'!$C$2:$C$425),0)</f>
        <v>157</v>
      </c>
      <c r="M39" s="7"/>
      <c r="N39" s="7"/>
    </row>
    <row r="40" spans="1:14" x14ac:dyDescent="0.2">
      <c r="A40" s="59" t="s">
        <v>102</v>
      </c>
      <c r="B40" s="35" t="str">
        <f>'Avg Weekday'!B40</f>
        <v/>
      </c>
      <c r="C40" s="10" t="s">
        <v>4</v>
      </c>
      <c r="D40" s="11">
        <v>3596416</v>
      </c>
      <c r="E40" s="11">
        <v>3671217</v>
      </c>
      <c r="F40" s="11">
        <v>1713032.07</v>
      </c>
      <c r="G40" s="11">
        <v>1843504</v>
      </c>
      <c r="H40" s="103">
        <v>1838773</v>
      </c>
      <c r="I40" s="105" cm="1">
        <f t="array" ref="I40">INDEX('Subway Rank'!$K$2:$K$425,_xlfn.XMATCH($A40,'Subway Rank'!$C$2:$C$425),0)</f>
        <v>1842281</v>
      </c>
      <c r="J40" s="89">
        <f t="shared" si="0"/>
        <v>3508</v>
      </c>
      <c r="K40" s="67">
        <f t="shared" si="1"/>
        <v>1.907793947376865E-3</v>
      </c>
      <c r="L40" s="60" cm="1">
        <f t="array" ref="L40">INDEX('Subway Rank'!$L$2:$L$425,_xlfn.XMATCH($A40,'Subway Rank'!$C$2:$C$425),0)</f>
        <v>160</v>
      </c>
      <c r="M40" s="7"/>
      <c r="N40" s="7"/>
    </row>
    <row r="41" spans="1:14" x14ac:dyDescent="0.2">
      <c r="A41" s="59" t="s">
        <v>103</v>
      </c>
      <c r="B41" s="35" t="str">
        <f>'Avg Weekday'!B41</f>
        <v/>
      </c>
      <c r="C41" s="10" t="s">
        <v>4</v>
      </c>
      <c r="D41" s="11">
        <v>1354453</v>
      </c>
      <c r="E41" s="11">
        <v>1358821</v>
      </c>
      <c r="F41" s="11">
        <v>642086.946</v>
      </c>
      <c r="G41" s="11">
        <v>739184</v>
      </c>
      <c r="H41" s="103">
        <v>840179</v>
      </c>
      <c r="I41" s="105" cm="1">
        <f t="array" ref="I41">INDEX('Subway Rank'!$K$2:$K$425,_xlfn.XMATCH($A41,'Subway Rank'!$C$2:$C$425),0)</f>
        <v>822237</v>
      </c>
      <c r="J41" s="89">
        <f t="shared" si="0"/>
        <v>-17942</v>
      </c>
      <c r="K41" s="67">
        <f t="shared" si="1"/>
        <v>-2.1354973166432391E-2</v>
      </c>
      <c r="L41" s="60" cm="1">
        <f t="array" ref="L41">INDEX('Subway Rank'!$L$2:$L$425,_xlfn.XMATCH($A41,'Subway Rank'!$C$2:$C$425),0)</f>
        <v>327</v>
      </c>
      <c r="M41" s="7"/>
      <c r="N41" s="7"/>
    </row>
    <row r="42" spans="1:14" x14ac:dyDescent="0.2">
      <c r="A42" s="59" t="s">
        <v>104</v>
      </c>
      <c r="B42" s="35" t="str">
        <f>'Avg Weekday'!B42</f>
        <v/>
      </c>
      <c r="C42" s="10" t="s">
        <v>4</v>
      </c>
      <c r="D42" s="11">
        <v>2197147</v>
      </c>
      <c r="E42" s="11">
        <v>2271942</v>
      </c>
      <c r="F42" s="11">
        <v>1012373.022</v>
      </c>
      <c r="G42" s="11">
        <v>1103035</v>
      </c>
      <c r="H42" s="103">
        <v>1142015</v>
      </c>
      <c r="I42" s="105" cm="1">
        <f t="array" ref="I42">INDEX('Subway Rank'!$K$2:$K$425,_xlfn.XMATCH($A42,'Subway Rank'!$C$2:$C$425),0)</f>
        <v>1214663</v>
      </c>
      <c r="J42" s="89">
        <f t="shared" si="0"/>
        <v>72648</v>
      </c>
      <c r="K42" s="67">
        <f t="shared" si="1"/>
        <v>6.3613875474490267E-2</v>
      </c>
      <c r="L42" s="60" cm="1">
        <f t="array" ref="L42">INDEX('Subway Rank'!$L$2:$L$425,_xlfn.XMATCH($A42,'Subway Rank'!$C$2:$C$425),0)</f>
        <v>255</v>
      </c>
      <c r="M42" s="7"/>
      <c r="N42" s="7"/>
    </row>
    <row r="43" spans="1:14" x14ac:dyDescent="0.2">
      <c r="A43" s="59" t="s">
        <v>105</v>
      </c>
      <c r="B43" s="35">
        <f>'Avg Weekday'!B43</f>
        <v>5</v>
      </c>
      <c r="C43" s="10" t="s">
        <v>4</v>
      </c>
      <c r="D43" s="11">
        <v>1521987</v>
      </c>
      <c r="E43" s="11">
        <v>1248513</v>
      </c>
      <c r="F43" s="11">
        <v>466005.01400000002</v>
      </c>
      <c r="G43" s="11">
        <v>757669</v>
      </c>
      <c r="H43" s="103">
        <v>909737</v>
      </c>
      <c r="I43" s="105" cm="1">
        <f t="array" ref="I43">INDEX('Subway Rank'!$K$2:$K$425,_xlfn.XMATCH($A43,'Subway Rank'!$C$2:$C$425),0)</f>
        <v>925025</v>
      </c>
      <c r="J43" s="89">
        <f t="shared" si="0"/>
        <v>15288</v>
      </c>
      <c r="K43" s="67">
        <f t="shared" si="1"/>
        <v>1.6804856788280569E-2</v>
      </c>
      <c r="L43" s="60" cm="1">
        <f t="array" ref="L43">INDEX('Subway Rank'!$L$2:$L$425,_xlfn.XMATCH($A43,'Subway Rank'!$C$2:$C$425),0)</f>
        <v>294</v>
      </c>
      <c r="M43" s="7"/>
      <c r="N43" s="7"/>
    </row>
    <row r="44" spans="1:14" x14ac:dyDescent="0.2">
      <c r="A44" s="59" t="s">
        <v>106</v>
      </c>
      <c r="B44" s="35" t="str">
        <f>'Avg Weekday'!B44</f>
        <v/>
      </c>
      <c r="C44" s="10" t="s">
        <v>4</v>
      </c>
      <c r="D44" s="11">
        <v>3216569</v>
      </c>
      <c r="E44" s="11">
        <v>3174354</v>
      </c>
      <c r="F44" s="11">
        <v>1633811.959</v>
      </c>
      <c r="G44" s="11">
        <v>1729412</v>
      </c>
      <c r="H44" s="103">
        <v>1992329</v>
      </c>
      <c r="I44" s="105" cm="1">
        <f t="array" ref="I44">INDEX('Subway Rank'!$K$2:$K$425,_xlfn.XMATCH($A44,'Subway Rank'!$C$2:$C$425),0)</f>
        <v>2140557</v>
      </c>
      <c r="J44" s="89">
        <f t="shared" si="0"/>
        <v>148228</v>
      </c>
      <c r="K44" s="67">
        <f t="shared" si="1"/>
        <v>7.4399358740448993E-2</v>
      </c>
      <c r="L44" s="60" cm="1">
        <f t="array" ref="L44">INDEX('Subway Rank'!$L$2:$L$425,_xlfn.XMATCH($A44,'Subway Rank'!$C$2:$C$425),0)</f>
        <v>150</v>
      </c>
      <c r="M44" s="7"/>
      <c r="N44" s="7"/>
    </row>
    <row r="45" spans="1:14" x14ac:dyDescent="0.2">
      <c r="A45" s="59" t="s">
        <v>107</v>
      </c>
      <c r="B45" s="35" t="str">
        <f>'Avg Weekday'!B45</f>
        <v/>
      </c>
      <c r="C45" s="10" t="s">
        <v>4</v>
      </c>
      <c r="D45" s="11">
        <v>943016</v>
      </c>
      <c r="E45" s="11">
        <v>964689</v>
      </c>
      <c r="F45" s="11">
        <v>472957.99400000001</v>
      </c>
      <c r="G45" s="11">
        <v>547183</v>
      </c>
      <c r="H45" s="103">
        <v>591075</v>
      </c>
      <c r="I45" s="105" cm="1">
        <f t="array" ref="I45">INDEX('Subway Rank'!$K$2:$K$425,_xlfn.XMATCH($A45,'Subway Rank'!$C$2:$C$425),0)</f>
        <v>580512</v>
      </c>
      <c r="J45" s="89">
        <f t="shared" si="0"/>
        <v>-10563</v>
      </c>
      <c r="K45" s="67">
        <f t="shared" si="1"/>
        <v>-1.7870828575053926E-2</v>
      </c>
      <c r="L45" s="60" cm="1">
        <f t="array" ref="L45">INDEX('Subway Rank'!$L$2:$L$425,_xlfn.XMATCH($A45,'Subway Rank'!$C$2:$C$425),0)</f>
        <v>366</v>
      </c>
      <c r="M45" s="7"/>
      <c r="N45" s="7"/>
    </row>
    <row r="46" spans="1:14" x14ac:dyDescent="0.2">
      <c r="A46" s="59" t="s">
        <v>108</v>
      </c>
      <c r="B46" s="35" t="str">
        <f>'Avg Weekday'!B46</f>
        <v/>
      </c>
      <c r="C46" s="10" t="s">
        <v>4</v>
      </c>
      <c r="D46" s="11">
        <v>1597307</v>
      </c>
      <c r="E46" s="11">
        <v>1584727</v>
      </c>
      <c r="F46" s="11">
        <v>740308.04099999997</v>
      </c>
      <c r="G46" s="11">
        <v>830161</v>
      </c>
      <c r="H46" s="103">
        <v>951497</v>
      </c>
      <c r="I46" s="105" cm="1">
        <f t="array" ref="I46">INDEX('Subway Rank'!$K$2:$K$425,_xlfn.XMATCH($A46,'Subway Rank'!$C$2:$C$425),0)</f>
        <v>919324</v>
      </c>
      <c r="J46" s="89">
        <f t="shared" si="0"/>
        <v>-32173</v>
      </c>
      <c r="K46" s="67">
        <f t="shared" si="1"/>
        <v>-3.3813033567105306E-2</v>
      </c>
      <c r="L46" s="60" cm="1">
        <f t="array" ref="L46">INDEX('Subway Rank'!$L$2:$L$425,_xlfn.XMATCH($A46,'Subway Rank'!$C$2:$C$425),0)</f>
        <v>303</v>
      </c>
      <c r="M46" s="7"/>
      <c r="N46" s="7"/>
    </row>
    <row r="47" spans="1:14" x14ac:dyDescent="0.2">
      <c r="A47" s="59" t="s">
        <v>109</v>
      </c>
      <c r="B47" s="2"/>
      <c r="C47" s="10" t="s">
        <v>4</v>
      </c>
      <c r="D47" s="11">
        <v>2783082</v>
      </c>
      <c r="E47" s="11">
        <v>2733096</v>
      </c>
      <c r="F47" s="11">
        <v>1357272.9709999999</v>
      </c>
      <c r="G47" s="11">
        <v>1494520</v>
      </c>
      <c r="H47" s="103">
        <v>1800580</v>
      </c>
      <c r="I47" s="105" cm="1">
        <f t="array" ref="I47">INDEX('Subway Rank'!$K$2:$K$425,_xlfn.XMATCH($A47,'Subway Rank'!$C$2:$C$425),0)</f>
        <v>1958074</v>
      </c>
      <c r="J47" s="89">
        <f t="shared" si="0"/>
        <v>157494</v>
      </c>
      <c r="K47" s="67">
        <f t="shared" si="1"/>
        <v>8.7468482377900461E-2</v>
      </c>
      <c r="L47" s="60" cm="1">
        <f t="array" ref="L47">INDEX('Subway Rank'!$L$2:$L$425,_xlfn.XMATCH($A47,'Subway Rank'!$C$2:$C$425),0)</f>
        <v>171</v>
      </c>
      <c r="M47" s="7"/>
      <c r="N47" s="7"/>
    </row>
    <row r="48" spans="1:14" x14ac:dyDescent="0.2">
      <c r="A48" s="59" t="s">
        <v>110</v>
      </c>
      <c r="B48" s="35" t="str">
        <f>'Avg Weekday'!B48</f>
        <v/>
      </c>
      <c r="C48" s="10" t="s">
        <v>4</v>
      </c>
      <c r="D48" s="11">
        <v>2475107</v>
      </c>
      <c r="E48" s="11">
        <v>2485283</v>
      </c>
      <c r="F48" s="11">
        <v>1189101.8459999999</v>
      </c>
      <c r="G48" s="11">
        <v>1195990</v>
      </c>
      <c r="H48" s="103">
        <v>1200434</v>
      </c>
      <c r="I48" s="105" cm="1">
        <f t="array" ref="I48">INDEX('Subway Rank'!$K$2:$K$425,_xlfn.XMATCH($A48,'Subway Rank'!$C$2:$C$425),0)</f>
        <v>1140981</v>
      </c>
      <c r="J48" s="89">
        <f t="shared" si="0"/>
        <v>-59453</v>
      </c>
      <c r="K48" s="67">
        <f t="shared" si="1"/>
        <v>-4.9526254671227239E-2</v>
      </c>
      <c r="L48" s="60" cm="1">
        <f t="array" ref="L48">INDEX('Subway Rank'!$L$2:$L$425,_xlfn.XMATCH($A48,'Subway Rank'!$C$2:$C$425),0)</f>
        <v>246</v>
      </c>
      <c r="M48" s="7"/>
      <c r="N48" s="7"/>
    </row>
    <row r="49" spans="1:14" x14ac:dyDescent="0.2">
      <c r="A49" s="59" t="s">
        <v>111</v>
      </c>
      <c r="B49" s="35">
        <f>'Avg Weekday'!B49</f>
        <v>6</v>
      </c>
      <c r="C49" s="10" t="s">
        <v>4</v>
      </c>
      <c r="D49" s="11">
        <v>1040934</v>
      </c>
      <c r="E49" s="11">
        <v>949680</v>
      </c>
      <c r="F49" s="11">
        <v>390165.13799999998</v>
      </c>
      <c r="G49" s="11">
        <v>554609</v>
      </c>
      <c r="H49" s="103">
        <v>675547</v>
      </c>
      <c r="I49" s="105" cm="1">
        <f t="array" ref="I49">INDEX('Subway Rank'!$K$2:$K$425,_xlfn.XMATCH($A49,'Subway Rank'!$C$2:$C$425),0)</f>
        <v>686670</v>
      </c>
      <c r="J49" s="89">
        <f t="shared" si="0"/>
        <v>11123</v>
      </c>
      <c r="K49" s="67">
        <f t="shared" si="1"/>
        <v>1.6465175628046606E-2</v>
      </c>
      <c r="L49" s="60" cm="1">
        <f t="array" ref="L49">INDEX('Subway Rank'!$L$2:$L$425,_xlfn.XMATCH($A49,'Subway Rank'!$C$2:$C$425),0)</f>
        <v>351</v>
      </c>
      <c r="M49" s="7"/>
      <c r="N49" s="7"/>
    </row>
    <row r="50" spans="1:14" x14ac:dyDescent="0.2">
      <c r="A50" s="59" t="s">
        <v>112</v>
      </c>
      <c r="B50" s="35" t="str">
        <f>'Avg Weekday'!B50</f>
        <v/>
      </c>
      <c r="C50" s="10" t="s">
        <v>4</v>
      </c>
      <c r="D50" s="11">
        <v>595044</v>
      </c>
      <c r="E50" s="11">
        <v>597839</v>
      </c>
      <c r="F50" s="11">
        <v>257912.041</v>
      </c>
      <c r="G50" s="11">
        <v>289799</v>
      </c>
      <c r="H50" s="103">
        <v>363695</v>
      </c>
      <c r="I50" s="105" cm="1">
        <f t="array" ref="I50">INDEX('Subway Rank'!$K$2:$K$425,_xlfn.XMATCH($A50,'Subway Rank'!$C$2:$C$425),0)</f>
        <v>401976</v>
      </c>
      <c r="J50" s="89">
        <f t="shared" si="0"/>
        <v>38281</v>
      </c>
      <c r="K50" s="67">
        <f t="shared" si="1"/>
        <v>0.10525577750587718</v>
      </c>
      <c r="L50" s="60" cm="1">
        <f t="array" ref="L50">INDEX('Subway Rank'!$L$2:$L$425,_xlfn.XMATCH($A50,'Subway Rank'!$C$2:$C$425),0)</f>
        <v>398</v>
      </c>
      <c r="M50" s="7"/>
      <c r="N50" s="7"/>
    </row>
    <row r="51" spans="1:14" x14ac:dyDescent="0.2">
      <c r="A51" s="59" t="s">
        <v>113</v>
      </c>
      <c r="B51" s="35" t="str">
        <f>'Avg Weekday'!B51</f>
        <v/>
      </c>
      <c r="C51" s="10" t="s">
        <v>4</v>
      </c>
      <c r="D51" s="11">
        <v>668423</v>
      </c>
      <c r="E51" s="11">
        <v>711229</v>
      </c>
      <c r="F51" s="11">
        <v>318988.038</v>
      </c>
      <c r="G51" s="11">
        <v>373691</v>
      </c>
      <c r="H51" s="103">
        <v>469688</v>
      </c>
      <c r="I51" s="105" cm="1">
        <f t="array" ref="I51">INDEX('Subway Rank'!$K$2:$K$425,_xlfn.XMATCH($A51,'Subway Rank'!$C$2:$C$425),0)</f>
        <v>521846</v>
      </c>
      <c r="J51" s="89">
        <f t="shared" si="0"/>
        <v>52158</v>
      </c>
      <c r="K51" s="67">
        <f t="shared" si="1"/>
        <v>0.11104818517824598</v>
      </c>
      <c r="L51" s="60" cm="1">
        <f t="array" ref="L51">INDEX('Subway Rank'!$L$2:$L$425,_xlfn.XMATCH($A51,'Subway Rank'!$C$2:$C$425),0)</f>
        <v>375</v>
      </c>
      <c r="M51" s="7"/>
      <c r="N51" s="7"/>
    </row>
    <row r="52" spans="1:14" x14ac:dyDescent="0.2">
      <c r="A52" s="59" t="s">
        <v>114</v>
      </c>
      <c r="B52" s="35" t="str">
        <f>'Avg Weekday'!B52</f>
        <v/>
      </c>
      <c r="C52" s="10" t="s">
        <v>4</v>
      </c>
      <c r="D52" s="11">
        <v>1988053</v>
      </c>
      <c r="E52" s="11">
        <v>1970185</v>
      </c>
      <c r="F52" s="11">
        <v>1000609.997</v>
      </c>
      <c r="G52" s="11">
        <v>1095552</v>
      </c>
      <c r="H52" s="103">
        <v>1236633</v>
      </c>
      <c r="I52" s="105" cm="1">
        <f t="array" ref="I52">INDEX('Subway Rank'!$K$2:$K$425,_xlfn.XMATCH($A52,'Subway Rank'!$C$2:$C$425),0)</f>
        <v>1221900</v>
      </c>
      <c r="J52" s="89">
        <f t="shared" si="0"/>
        <v>-14733</v>
      </c>
      <c r="K52" s="67">
        <f t="shared" si="1"/>
        <v>-1.1913801426939116E-2</v>
      </c>
      <c r="L52" s="60" cm="1">
        <f t="array" ref="L52">INDEX('Subway Rank'!$L$2:$L$425,_xlfn.XMATCH($A52,'Subway Rank'!$C$2:$C$425),0)</f>
        <v>253</v>
      </c>
      <c r="M52" s="7"/>
      <c r="N52" s="7"/>
    </row>
    <row r="53" spans="1:14" x14ac:dyDescent="0.2">
      <c r="A53" s="59" t="s">
        <v>115</v>
      </c>
      <c r="B53" s="35" t="str">
        <f>'Avg Weekday'!B53</f>
        <v/>
      </c>
      <c r="C53" s="10" t="s">
        <v>4</v>
      </c>
      <c r="D53" s="11">
        <v>2531607</v>
      </c>
      <c r="E53" s="11">
        <v>2491758</v>
      </c>
      <c r="F53" s="11">
        <v>1274466.9469999999</v>
      </c>
      <c r="G53" s="11">
        <v>1423888</v>
      </c>
      <c r="H53" s="103">
        <v>1647450</v>
      </c>
      <c r="I53" s="105" cm="1">
        <f t="array" ref="I53">INDEX('Subway Rank'!$K$2:$K$425,_xlfn.XMATCH($A53,'Subway Rank'!$C$2:$C$425),0)</f>
        <v>1728114</v>
      </c>
      <c r="J53" s="89">
        <f t="shared" si="0"/>
        <v>80664</v>
      </c>
      <c r="K53" s="67">
        <f t="shared" si="1"/>
        <v>4.896294272967313E-2</v>
      </c>
      <c r="L53" s="60" cm="1">
        <f t="array" ref="L53">INDEX('Subway Rank'!$L$2:$L$425,_xlfn.XMATCH($A53,'Subway Rank'!$C$2:$C$425),0)</f>
        <v>186</v>
      </c>
      <c r="M53" s="7"/>
      <c r="N53" s="7"/>
    </row>
    <row r="54" spans="1:14" s="4" customFormat="1" x14ac:dyDescent="0.2">
      <c r="A54" s="59" t="s">
        <v>116</v>
      </c>
      <c r="B54" s="35" t="str">
        <f>'Avg Weekday'!B54</f>
        <v/>
      </c>
      <c r="C54" s="10" t="s">
        <v>4</v>
      </c>
      <c r="D54" s="11">
        <v>1652407</v>
      </c>
      <c r="E54" s="11">
        <v>1551038</v>
      </c>
      <c r="F54" s="11">
        <v>823442.99100000004</v>
      </c>
      <c r="G54" s="11">
        <v>904701</v>
      </c>
      <c r="H54" s="103">
        <v>990090</v>
      </c>
      <c r="I54" s="105" cm="1">
        <f t="array" ref="I54">INDEX('Subway Rank'!$K$2:$K$425,_xlfn.XMATCH($A54,'Subway Rank'!$C$2:$C$425),0)</f>
        <v>990912</v>
      </c>
      <c r="J54" s="89">
        <f t="shared" si="0"/>
        <v>822</v>
      </c>
      <c r="K54" s="67">
        <f t="shared" si="1"/>
        <v>8.3022755507075119E-4</v>
      </c>
      <c r="L54" s="60" cm="1">
        <f t="array" ref="L54">INDEX('Subway Rank'!$L$2:$L$425,_xlfn.XMATCH($A54,'Subway Rank'!$C$2:$C$425),0)</f>
        <v>297</v>
      </c>
      <c r="M54" s="7"/>
      <c r="N54" s="7"/>
    </row>
    <row r="55" spans="1:14" x14ac:dyDescent="0.2">
      <c r="A55" s="59" t="s">
        <v>117</v>
      </c>
      <c r="B55" s="35" t="str">
        <f>'Avg Weekday'!B55</f>
        <v/>
      </c>
      <c r="C55" s="10" t="s">
        <v>4</v>
      </c>
      <c r="D55" s="11">
        <v>1034335</v>
      </c>
      <c r="E55" s="11">
        <v>1006617</v>
      </c>
      <c r="F55" s="11">
        <v>470230.03200000001</v>
      </c>
      <c r="G55" s="11">
        <v>538907</v>
      </c>
      <c r="H55" s="103">
        <v>588166</v>
      </c>
      <c r="I55" s="105" cm="1">
        <f t="array" ref="I55">INDEX('Subway Rank'!$K$2:$K$425,_xlfn.XMATCH($A55,'Subway Rank'!$C$2:$C$425),0)</f>
        <v>583996</v>
      </c>
      <c r="J55" s="89">
        <f t="shared" si="0"/>
        <v>-4170</v>
      </c>
      <c r="K55" s="67">
        <f t="shared" si="1"/>
        <v>-7.0898351825845083E-3</v>
      </c>
      <c r="L55" s="60" cm="1">
        <f t="array" ref="L55">INDEX('Subway Rank'!$L$2:$L$425,_xlfn.XMATCH($A55,'Subway Rank'!$C$2:$C$425),0)</f>
        <v>360</v>
      </c>
      <c r="M55" s="7"/>
      <c r="N55" s="7"/>
    </row>
    <row r="56" spans="1:14" x14ac:dyDescent="0.2">
      <c r="A56" s="59" t="s">
        <v>118</v>
      </c>
      <c r="B56" s="35">
        <f>'Avg Weekday'!B56</f>
        <v>7</v>
      </c>
      <c r="C56" s="10" t="s">
        <v>4</v>
      </c>
      <c r="D56" s="11">
        <v>2611874</v>
      </c>
      <c r="E56" s="11">
        <v>2639003</v>
      </c>
      <c r="F56" s="11">
        <v>1315356.014</v>
      </c>
      <c r="G56" s="11">
        <v>1366801</v>
      </c>
      <c r="H56" s="103">
        <v>1435139</v>
      </c>
      <c r="I56" s="105" cm="1">
        <f t="array" ref="I56">INDEX('Subway Rank'!$K$2:$K$425,_xlfn.XMATCH($A56,'Subway Rank'!$C$2:$C$425),0)</f>
        <v>1196666</v>
      </c>
      <c r="J56" s="89">
        <f t="shared" si="0"/>
        <v>-238473</v>
      </c>
      <c r="K56" s="67">
        <f t="shared" si="1"/>
        <v>-0.16616717962510949</v>
      </c>
      <c r="L56" s="60" cm="1">
        <f t="array" ref="L56">INDEX('Subway Rank'!$L$2:$L$425,_xlfn.XMATCH($A56,'Subway Rank'!$C$2:$C$425),0)</f>
        <v>233</v>
      </c>
      <c r="M56" s="7"/>
      <c r="N56" s="7"/>
    </row>
    <row r="57" spans="1:14" s="4" customFormat="1" x14ac:dyDescent="0.2">
      <c r="A57" s="59" t="s">
        <v>119</v>
      </c>
      <c r="B57" s="35" t="str">
        <f>'Avg Weekday'!B57</f>
        <v/>
      </c>
      <c r="C57" s="10" t="s">
        <v>4</v>
      </c>
      <c r="D57" s="11">
        <v>4836244</v>
      </c>
      <c r="E57" s="11">
        <v>4734709</v>
      </c>
      <c r="F57" s="11">
        <v>2205552.0060000001</v>
      </c>
      <c r="G57" s="11">
        <v>2409332</v>
      </c>
      <c r="H57" s="103">
        <v>2809208</v>
      </c>
      <c r="I57" s="105" cm="1">
        <f t="array" ref="I57">INDEX('Subway Rank'!$K$2:$K$425,_xlfn.XMATCH($A57,'Subway Rank'!$C$2:$C$425),0)</f>
        <v>3295956</v>
      </c>
      <c r="J57" s="89">
        <f t="shared" si="0"/>
        <v>486748</v>
      </c>
      <c r="K57" s="67">
        <f t="shared" si="1"/>
        <v>0.17326876471945118</v>
      </c>
      <c r="L57" s="60" cm="1">
        <f t="array" ref="L57">INDEX('Subway Rank'!$L$2:$L$425,_xlfn.XMATCH($A57,'Subway Rank'!$C$2:$C$425),0)</f>
        <v>96</v>
      </c>
      <c r="M57" s="7"/>
      <c r="N57" s="7"/>
    </row>
    <row r="58" spans="1:14" x14ac:dyDescent="0.2">
      <c r="A58" s="59" t="s">
        <v>120</v>
      </c>
      <c r="B58" s="35" t="str">
        <f>'Avg Weekday'!B58</f>
        <v/>
      </c>
      <c r="C58" s="10" t="s">
        <v>4</v>
      </c>
      <c r="D58" s="11">
        <v>2146552</v>
      </c>
      <c r="E58" s="11">
        <v>2134403</v>
      </c>
      <c r="F58" s="11">
        <v>951323.99100000004</v>
      </c>
      <c r="G58" s="11">
        <v>1011530</v>
      </c>
      <c r="H58" s="103">
        <v>1123255</v>
      </c>
      <c r="I58" s="105" cm="1">
        <f t="array" ref="I58">INDEX('Subway Rank'!$K$2:$K$425,_xlfn.XMATCH($A58,'Subway Rank'!$C$2:$C$425),0)</f>
        <v>1180813</v>
      </c>
      <c r="J58" s="89">
        <f t="shared" si="0"/>
        <v>57558</v>
      </c>
      <c r="K58" s="67">
        <f t="shared" si="1"/>
        <v>5.1242148933234213E-2</v>
      </c>
      <c r="L58" s="60" cm="1">
        <f t="array" ref="L58">INDEX('Subway Rank'!$L$2:$L$425,_xlfn.XMATCH($A58,'Subway Rank'!$C$2:$C$425),0)</f>
        <v>257</v>
      </c>
      <c r="M58" s="7"/>
      <c r="N58" s="7"/>
    </row>
    <row r="59" spans="1:14" x14ac:dyDescent="0.2">
      <c r="A59" s="59" t="s">
        <v>121</v>
      </c>
      <c r="B59" s="35" t="str">
        <f>'Avg Weekday'!B59</f>
        <v/>
      </c>
      <c r="C59" s="10" t="s">
        <v>4</v>
      </c>
      <c r="D59" s="11">
        <v>2639586</v>
      </c>
      <c r="E59" s="11">
        <v>2651208</v>
      </c>
      <c r="F59" s="11">
        <v>1222206.0330000001</v>
      </c>
      <c r="G59" s="11">
        <v>1427443</v>
      </c>
      <c r="H59" s="103">
        <v>1433009</v>
      </c>
      <c r="I59" s="105" cm="1">
        <f t="array" ref="I59">INDEX('Subway Rank'!$K$2:$K$425,_xlfn.XMATCH($A59,'Subway Rank'!$C$2:$C$425),0)</f>
        <v>1686103</v>
      </c>
      <c r="J59" s="89">
        <f t="shared" si="0"/>
        <v>253094</v>
      </c>
      <c r="K59" s="67">
        <f t="shared" si="1"/>
        <v>0.17661717407217958</v>
      </c>
      <c r="L59" s="60" cm="1">
        <f t="array" ref="L59">INDEX('Subway Rank'!$L$2:$L$425,_xlfn.XMATCH($A59,'Subway Rank'!$C$2:$C$425),0)</f>
        <v>182</v>
      </c>
      <c r="M59" s="7"/>
      <c r="N59" s="7"/>
    </row>
    <row r="60" spans="1:14" x14ac:dyDescent="0.2">
      <c r="A60" s="59" t="s">
        <v>122</v>
      </c>
      <c r="B60" s="35" t="str">
        <f>'Avg Weekday'!B60</f>
        <v/>
      </c>
      <c r="C60" s="10" t="s">
        <v>4</v>
      </c>
      <c r="D60" s="11">
        <v>844884</v>
      </c>
      <c r="E60" s="11">
        <v>896134</v>
      </c>
      <c r="F60" s="11">
        <v>405003.96799999999</v>
      </c>
      <c r="G60" s="11">
        <v>447473</v>
      </c>
      <c r="H60" s="103">
        <v>547814</v>
      </c>
      <c r="I60" s="105" cm="1">
        <f t="array" ref="I60">INDEX('Subway Rank'!$K$2:$K$425,_xlfn.XMATCH($A60,'Subway Rank'!$C$2:$C$425),0)</f>
        <v>564687</v>
      </c>
      <c r="J60" s="89">
        <f t="shared" si="0"/>
        <v>16873</v>
      </c>
      <c r="K60" s="67">
        <f t="shared" si="1"/>
        <v>3.0800600203718779E-2</v>
      </c>
      <c r="L60" s="60" cm="1">
        <f t="array" ref="L60">INDEX('Subway Rank'!$L$2:$L$425,_xlfn.XMATCH($A60,'Subway Rank'!$C$2:$C$425),0)</f>
        <v>359</v>
      </c>
      <c r="M60" s="7"/>
      <c r="N60" s="7"/>
    </row>
    <row r="61" spans="1:14" x14ac:dyDescent="0.2">
      <c r="A61" s="59" t="s">
        <v>123</v>
      </c>
      <c r="B61" s="35" t="str">
        <f>'Avg Weekday'!B61</f>
        <v/>
      </c>
      <c r="C61" s="10" t="s">
        <v>4</v>
      </c>
      <c r="D61" s="11">
        <v>2142697</v>
      </c>
      <c r="E61" s="11">
        <v>2148059</v>
      </c>
      <c r="F61" s="11">
        <v>1021781.047</v>
      </c>
      <c r="G61" s="11">
        <v>1125530</v>
      </c>
      <c r="H61" s="103">
        <v>1233175</v>
      </c>
      <c r="I61" s="105" cm="1">
        <f t="array" ref="I61">INDEX('Subway Rank'!$K$2:$K$425,_xlfn.XMATCH($A61,'Subway Rank'!$C$2:$C$425),0)</f>
        <v>1248614</v>
      </c>
      <c r="J61" s="89">
        <f t="shared" si="0"/>
        <v>15439</v>
      </c>
      <c r="K61" s="67">
        <f t="shared" si="1"/>
        <v>1.2519715368864922E-2</v>
      </c>
      <c r="L61" s="60" cm="1">
        <f t="array" ref="L61">INDEX('Subway Rank'!$L$2:$L$425,_xlfn.XMATCH($A61,'Subway Rank'!$C$2:$C$425),0)</f>
        <v>243</v>
      </c>
      <c r="M61" s="7"/>
      <c r="N61" s="7"/>
    </row>
    <row r="62" spans="1:14" x14ac:dyDescent="0.2">
      <c r="A62" s="59" t="s">
        <v>124</v>
      </c>
      <c r="B62" s="35" t="str">
        <f>'Avg Weekday'!B62</f>
        <v/>
      </c>
      <c r="C62" s="10" t="s">
        <v>4</v>
      </c>
      <c r="D62" s="11">
        <v>2585974</v>
      </c>
      <c r="E62" s="11">
        <v>2602749</v>
      </c>
      <c r="F62" s="11">
        <v>1230832.92</v>
      </c>
      <c r="G62" s="11">
        <v>1385438</v>
      </c>
      <c r="H62" s="103">
        <v>1427465</v>
      </c>
      <c r="I62" s="105" cm="1">
        <f t="array" ref="I62">INDEX('Subway Rank'!$K$2:$K$425,_xlfn.XMATCH($A62,'Subway Rank'!$C$2:$C$425),0)</f>
        <v>1336897</v>
      </c>
      <c r="J62" s="89">
        <f t="shared" si="0"/>
        <v>-90568</v>
      </c>
      <c r="K62" s="67">
        <f t="shared" si="1"/>
        <v>-6.3446739499742555E-2</v>
      </c>
      <c r="L62" s="60" cm="1">
        <f t="array" ref="L62">INDEX('Subway Rank'!$L$2:$L$425,_xlfn.XMATCH($A62,'Subway Rank'!$C$2:$C$425),0)</f>
        <v>226</v>
      </c>
      <c r="M62" s="7"/>
      <c r="N62" s="7"/>
    </row>
    <row r="63" spans="1:14" x14ac:dyDescent="0.2">
      <c r="A63" s="59" t="s">
        <v>546</v>
      </c>
      <c r="B63" s="35" t="str">
        <f>'Avg Weekday'!B63</f>
        <v/>
      </c>
      <c r="C63" s="10" t="s">
        <v>4</v>
      </c>
      <c r="D63" s="11">
        <v>1273609</v>
      </c>
      <c r="E63" s="11">
        <v>1276865</v>
      </c>
      <c r="F63" s="11">
        <v>641825.99600000004</v>
      </c>
      <c r="G63" s="11">
        <v>699851</v>
      </c>
      <c r="H63" s="103">
        <v>793668</v>
      </c>
      <c r="I63" s="105" cm="1">
        <f t="array" ref="I63">INDEX('Subway Rank'!$K$2:$K$425,_xlfn.XMATCH($A63,'Subway Rank'!$C$2:$C$425),0)</f>
        <v>816020</v>
      </c>
      <c r="J63" s="89">
        <f t="shared" si="0"/>
        <v>22352</v>
      </c>
      <c r="K63" s="67">
        <f t="shared" si="1"/>
        <v>2.8162909428123599E-2</v>
      </c>
      <c r="L63" s="60" cm="1">
        <f t="array" ref="L63">INDEX('Subway Rank'!$L$2:$L$425,_xlfn.XMATCH($A63,'Subway Rank'!$C$2:$C$425),0)</f>
        <v>332</v>
      </c>
      <c r="M63" s="7"/>
      <c r="N63" s="7"/>
    </row>
    <row r="64" spans="1:14" x14ac:dyDescent="0.2">
      <c r="A64" s="59" t="s">
        <v>125</v>
      </c>
      <c r="B64" s="35" t="str">
        <f>'Avg Weekday'!B64</f>
        <v/>
      </c>
      <c r="C64" s="10" t="s">
        <v>4</v>
      </c>
      <c r="D64" s="11">
        <v>3246064</v>
      </c>
      <c r="E64" s="11">
        <v>3052099</v>
      </c>
      <c r="F64" s="11">
        <v>1433743.9939999999</v>
      </c>
      <c r="G64" s="11">
        <v>1518048</v>
      </c>
      <c r="H64" s="103">
        <v>1446787</v>
      </c>
      <c r="I64" s="105" cm="1">
        <f t="array" ref="I64">INDEX('Subway Rank'!$K$2:$K$425,_xlfn.XMATCH($A64,'Subway Rank'!$C$2:$C$425),0)</f>
        <v>1192367</v>
      </c>
      <c r="J64" s="89">
        <f t="shared" si="0"/>
        <v>-254420</v>
      </c>
      <c r="K64" s="67">
        <f t="shared" si="1"/>
        <v>-0.1758517321485471</v>
      </c>
      <c r="L64" s="60" cm="1">
        <f t="array" ref="L64">INDEX('Subway Rank'!$L$2:$L$425,_xlfn.XMATCH($A64,'Subway Rank'!$C$2:$C$425),0)</f>
        <v>236</v>
      </c>
      <c r="M64" s="7"/>
      <c r="N64" s="7"/>
    </row>
    <row r="65" spans="1:14" x14ac:dyDescent="0.2">
      <c r="A65" s="59" t="s">
        <v>126</v>
      </c>
      <c r="B65" s="35" t="str">
        <f>'Avg Weekday'!B65</f>
        <v/>
      </c>
      <c r="C65" s="10" t="s">
        <v>4</v>
      </c>
      <c r="D65" s="11">
        <v>2333136</v>
      </c>
      <c r="E65" s="11">
        <v>2189109</v>
      </c>
      <c r="F65" s="11">
        <v>980835.96100000001</v>
      </c>
      <c r="G65" s="11">
        <v>1111670</v>
      </c>
      <c r="H65" s="103">
        <v>1350182</v>
      </c>
      <c r="I65" s="105" cm="1">
        <f t="array" ref="I65">INDEX('Subway Rank'!$K$2:$K$425,_xlfn.XMATCH($A65,'Subway Rank'!$C$2:$C$425),0)</f>
        <v>1409910</v>
      </c>
      <c r="J65" s="89">
        <f t="shared" si="0"/>
        <v>59728</v>
      </c>
      <c r="K65" s="67">
        <f t="shared" si="1"/>
        <v>4.4236999160113227E-2</v>
      </c>
      <c r="L65" s="60" cm="1">
        <f t="array" ref="L65">INDEX('Subway Rank'!$L$2:$L$425,_xlfn.XMATCH($A65,'Subway Rank'!$C$2:$C$425),0)</f>
        <v>213</v>
      </c>
      <c r="M65" s="7"/>
      <c r="N65" s="7"/>
    </row>
    <row r="66" spans="1:14" s="4" customFormat="1" x14ac:dyDescent="0.2">
      <c r="A66" s="59" t="s">
        <v>127</v>
      </c>
      <c r="B66" s="35" t="str">
        <f>'Avg Weekday'!B66</f>
        <v/>
      </c>
      <c r="C66" s="10" t="s">
        <v>4</v>
      </c>
      <c r="D66" s="11">
        <v>1484478</v>
      </c>
      <c r="E66" s="11">
        <v>1404748</v>
      </c>
      <c r="F66" s="11">
        <v>711028.96900000004</v>
      </c>
      <c r="G66" s="11">
        <v>773321</v>
      </c>
      <c r="H66" s="103">
        <v>798984</v>
      </c>
      <c r="I66" s="105" cm="1">
        <f t="array" ref="I66">INDEX('Subway Rank'!$K$2:$K$425,_xlfn.XMATCH($A66,'Subway Rank'!$C$2:$C$425),0)</f>
        <v>794723</v>
      </c>
      <c r="J66" s="89">
        <f t="shared" si="0"/>
        <v>-4261</v>
      </c>
      <c r="K66" s="67">
        <f t="shared" si="1"/>
        <v>-5.3330229391326985E-3</v>
      </c>
      <c r="L66" s="60" cm="1">
        <f t="array" ref="L66">INDEX('Subway Rank'!$L$2:$L$425,_xlfn.XMATCH($A66,'Subway Rank'!$C$2:$C$425),0)</f>
        <v>337</v>
      </c>
      <c r="M66" s="7"/>
      <c r="N66" s="7"/>
    </row>
    <row r="67" spans="1:14" x14ac:dyDescent="0.2">
      <c r="A67" s="59" t="s">
        <v>128</v>
      </c>
      <c r="B67" s="35" t="str">
        <f>'Avg Weekday'!B67</f>
        <v/>
      </c>
      <c r="C67" s="10" t="s">
        <v>4</v>
      </c>
      <c r="D67" s="11">
        <v>2094751</v>
      </c>
      <c r="E67" s="11">
        <v>2104945</v>
      </c>
      <c r="F67" s="11">
        <v>947252.02</v>
      </c>
      <c r="G67" s="11">
        <v>1072113</v>
      </c>
      <c r="H67" s="103">
        <v>1104895</v>
      </c>
      <c r="I67" s="105" cm="1">
        <f t="array" ref="I67">INDEX('Subway Rank'!$K$2:$K$425,_xlfn.XMATCH($A67,'Subway Rank'!$C$2:$C$425),0)</f>
        <v>997755</v>
      </c>
      <c r="J67" s="89">
        <f t="shared" si="0"/>
        <v>-107140</v>
      </c>
      <c r="K67" s="67">
        <f t="shared" si="1"/>
        <v>-9.6968490218527548E-2</v>
      </c>
      <c r="L67" s="60" cm="1">
        <f t="array" ref="L67">INDEX('Subway Rank'!$L$2:$L$425,_xlfn.XMATCH($A67,'Subway Rank'!$C$2:$C$425),0)</f>
        <v>292</v>
      </c>
      <c r="M67" s="7"/>
      <c r="N67" s="7"/>
    </row>
    <row r="68" spans="1:14" x14ac:dyDescent="0.2">
      <c r="A68" s="59" t="s">
        <v>129</v>
      </c>
      <c r="B68" s="35">
        <f>'Avg Weekday'!B68</f>
        <v>8</v>
      </c>
      <c r="C68" s="10" t="s">
        <v>4</v>
      </c>
      <c r="D68" s="11">
        <v>1817925</v>
      </c>
      <c r="E68" s="11">
        <v>1796415</v>
      </c>
      <c r="F68" s="11">
        <v>835515.04</v>
      </c>
      <c r="G68" s="11">
        <v>929707</v>
      </c>
      <c r="H68" s="103">
        <v>1037465</v>
      </c>
      <c r="I68" s="105" cm="1">
        <f t="array" ref="I68">INDEX('Subway Rank'!$K$2:$K$425,_xlfn.XMATCH($A68,'Subway Rank'!$C$2:$C$425),0)</f>
        <v>773043</v>
      </c>
      <c r="J68" s="89">
        <f t="shared" si="0"/>
        <v>-264422</v>
      </c>
      <c r="K68" s="67">
        <f t="shared" si="1"/>
        <v>-0.25487317644450658</v>
      </c>
      <c r="L68" s="60" cm="1">
        <f t="array" ref="L68">INDEX('Subway Rank'!$L$2:$L$425,_xlfn.XMATCH($A68,'Subway Rank'!$C$2:$C$425),0)</f>
        <v>328</v>
      </c>
      <c r="M68" s="7"/>
      <c r="N68" s="7"/>
    </row>
    <row r="69" spans="1:14" s="4" customFormat="1" x14ac:dyDescent="0.2">
      <c r="A69" s="59" t="s">
        <v>130</v>
      </c>
      <c r="B69" s="35" t="str">
        <f>'Avg Weekday'!B69</f>
        <v/>
      </c>
      <c r="C69" s="10" t="s">
        <v>4</v>
      </c>
      <c r="D69" s="11">
        <v>592103</v>
      </c>
      <c r="E69" s="11">
        <v>586845</v>
      </c>
      <c r="F69" s="11">
        <v>308198.011</v>
      </c>
      <c r="G69" s="11">
        <v>331929</v>
      </c>
      <c r="H69" s="103">
        <v>378959</v>
      </c>
      <c r="I69" s="105" cm="1">
        <f t="array" ref="I69">INDEX('Subway Rank'!$K$2:$K$425,_xlfn.XMATCH($A69,'Subway Rank'!$C$2:$C$425),0)</f>
        <v>385838</v>
      </c>
      <c r="J69" s="89">
        <f t="shared" si="0"/>
        <v>6879</v>
      </c>
      <c r="K69" s="67">
        <f t="shared" si="1"/>
        <v>1.8152359490076764E-2</v>
      </c>
      <c r="L69" s="60" cm="1">
        <f t="array" ref="L69">INDEX('Subway Rank'!$L$2:$L$425,_xlfn.XMATCH($A69,'Subway Rank'!$C$2:$C$425),0)</f>
        <v>404</v>
      </c>
      <c r="M69" s="7"/>
      <c r="N69" s="7"/>
    </row>
    <row r="70" spans="1:14" x14ac:dyDescent="0.2">
      <c r="A70" s="59" t="s">
        <v>131</v>
      </c>
      <c r="B70" s="35" t="str">
        <f>'Avg Weekday'!B70</f>
        <v/>
      </c>
      <c r="C70" s="10" t="s">
        <v>4</v>
      </c>
      <c r="D70" s="11">
        <v>2160859</v>
      </c>
      <c r="E70" s="11">
        <v>2094285</v>
      </c>
      <c r="F70" s="11">
        <v>949554.00100000005</v>
      </c>
      <c r="G70" s="11">
        <v>1112041</v>
      </c>
      <c r="H70" s="103">
        <v>1164758</v>
      </c>
      <c r="I70" s="105" cm="1">
        <f t="array" ref="I70">INDEX('Subway Rank'!$K$2:$K$425,_xlfn.XMATCH($A70,'Subway Rank'!$C$2:$C$425),0)</f>
        <v>1299027</v>
      </c>
      <c r="J70" s="89">
        <f t="shared" ref="J70" si="2">I70-H70</f>
        <v>134269</v>
      </c>
      <c r="K70" s="67">
        <f t="shared" ref="K70" si="3">J70/H70</f>
        <v>0.11527630632285848</v>
      </c>
      <c r="L70" s="60" cm="1">
        <f t="array" ref="L70">INDEX('Subway Rank'!$L$2:$L$425,_xlfn.XMATCH($A70,'Subway Rank'!$C$2:$C$425),0)</f>
        <v>238</v>
      </c>
      <c r="M70" s="7"/>
      <c r="N70" s="7"/>
    </row>
    <row r="71" spans="1:14" s="4" customFormat="1" x14ac:dyDescent="0.2">
      <c r="A71" s="61" t="s">
        <v>132</v>
      </c>
      <c r="B71" s="64"/>
      <c r="C71" s="12" t="s">
        <v>4</v>
      </c>
      <c r="D71" s="13">
        <v>792928</v>
      </c>
      <c r="E71" s="13">
        <v>795756</v>
      </c>
      <c r="F71" s="13">
        <v>361498.96399999998</v>
      </c>
      <c r="G71" s="13">
        <v>401426</v>
      </c>
      <c r="H71" s="104">
        <v>482341</v>
      </c>
      <c r="I71" s="108" cm="1">
        <f t="array" ref="I71">INDEX('Subway Rank'!$K$2:$K$425,_xlfn.XMATCH($A71,'Subway Rank'!$C$2:$C$425),0)</f>
        <v>504725</v>
      </c>
      <c r="J71" s="90">
        <f>I71-H71</f>
        <v>22384</v>
      </c>
      <c r="K71" s="68">
        <f>J71/H71</f>
        <v>4.6407002514818357E-2</v>
      </c>
      <c r="L71" s="62" cm="1">
        <f t="array" ref="L71">INDEX('Subway Rank'!$L$2:$L$425,_xlfn.XMATCH($A71,'Subway Rank'!$C$2:$C$425),0)</f>
        <v>376</v>
      </c>
      <c r="M71" s="7"/>
      <c r="N71" s="7"/>
    </row>
    <row r="72" spans="1:14" s="3" customFormat="1" ht="12.75" x14ac:dyDescent="0.2">
      <c r="A72" s="71" t="s">
        <v>24</v>
      </c>
      <c r="B72" s="72"/>
      <c r="C72" s="73"/>
      <c r="D72" s="74"/>
      <c r="E72" s="74"/>
      <c r="F72" s="74"/>
      <c r="G72" s="74"/>
      <c r="H72" s="74"/>
      <c r="I72" s="74"/>
      <c r="J72" s="87"/>
      <c r="K72" s="74"/>
      <c r="L72" s="75"/>
    </row>
    <row r="73" spans="1:14" s="4" customFormat="1" x14ac:dyDescent="0.2">
      <c r="A73" s="57" t="s">
        <v>133</v>
      </c>
      <c r="B73" s="35" t="str">
        <f>'Avg Weekday'!B73</f>
        <v/>
      </c>
      <c r="C73" s="8" t="s">
        <v>6</v>
      </c>
      <c r="D73" s="9">
        <v>1867619</v>
      </c>
      <c r="E73" s="33">
        <v>1964534</v>
      </c>
      <c r="F73" s="33">
        <v>681491.91700000002</v>
      </c>
      <c r="G73" s="33">
        <v>861654</v>
      </c>
      <c r="H73" s="103">
        <v>1195846</v>
      </c>
      <c r="I73" s="105" cm="1">
        <f t="array" ref="I73">INDEX('Subway Rank'!$K$2:$K$425,_xlfn.XMATCH($A73,'Subway Rank'!$C$2:$C$425),0)</f>
        <v>1390166</v>
      </c>
      <c r="J73" s="91">
        <f>I73-H73</f>
        <v>194320</v>
      </c>
      <c r="K73" s="67">
        <f>J73/H73</f>
        <v>0.16249583976532095</v>
      </c>
      <c r="L73" s="60" cm="1">
        <f t="array" ref="L73">INDEX('Subway Rank'!$L$2:$L$425,_xlfn.XMATCH($A73,'Subway Rank'!$C$2:$C$425),0)</f>
        <v>230</v>
      </c>
      <c r="M73" s="7"/>
      <c r="N73" s="7"/>
    </row>
    <row r="74" spans="1:14" s="4" customFormat="1" x14ac:dyDescent="0.2">
      <c r="A74" s="59" t="s">
        <v>134</v>
      </c>
      <c r="B74" s="35" t="str">
        <f>'Avg Weekday'!B74</f>
        <v/>
      </c>
      <c r="C74" s="10" t="s">
        <v>6</v>
      </c>
      <c r="D74" s="11">
        <v>1909554</v>
      </c>
      <c r="E74" s="34">
        <v>1942617</v>
      </c>
      <c r="F74" s="34">
        <v>851720.01800000004</v>
      </c>
      <c r="G74" s="34">
        <v>953937</v>
      </c>
      <c r="H74" s="103">
        <v>1245222</v>
      </c>
      <c r="I74" s="105" cm="1">
        <f t="array" ref="I74">INDEX('Subway Rank'!$K$2:$K$425,_xlfn.XMATCH($A74,'Subway Rank'!$C$2:$C$425),0)</f>
        <v>1336402</v>
      </c>
      <c r="J74" s="92">
        <f>I74-H74</f>
        <v>91180</v>
      </c>
      <c r="K74" s="67">
        <f>J74/H74</f>
        <v>7.3223891000962077E-2</v>
      </c>
      <c r="L74" s="60" cm="1">
        <f t="array" ref="L74">INDEX('Subway Rank'!$L$2:$L$425,_xlfn.XMATCH($A74,'Subway Rank'!$C$2:$C$425),0)</f>
        <v>231</v>
      </c>
      <c r="M74" s="6"/>
      <c r="N74" s="7"/>
    </row>
    <row r="75" spans="1:14" x14ac:dyDescent="0.2">
      <c r="A75" s="59" t="s">
        <v>135</v>
      </c>
      <c r="B75" s="35" t="str">
        <f>'Avg Weekday'!B75</f>
        <v/>
      </c>
      <c r="C75" s="10" t="s">
        <v>6</v>
      </c>
      <c r="D75" s="11">
        <v>1163390</v>
      </c>
      <c r="E75" s="34">
        <v>1113492</v>
      </c>
      <c r="F75" s="34">
        <v>503135.88900000002</v>
      </c>
      <c r="G75" s="34">
        <v>556981</v>
      </c>
      <c r="H75" s="103">
        <v>668159</v>
      </c>
      <c r="I75" s="105" cm="1">
        <f t="array" ref="I75">INDEX('Subway Rank'!$K$2:$K$425,_xlfn.XMATCH($A75,'Subway Rank'!$C$2:$C$425),0)</f>
        <v>724074</v>
      </c>
      <c r="J75" s="92">
        <f t="shared" ref="J75:J138" si="4">I75-H75</f>
        <v>55915</v>
      </c>
      <c r="K75" s="67">
        <f t="shared" ref="K75:K138" si="5">J75/H75</f>
        <v>8.3685170745286669E-2</v>
      </c>
      <c r="L75" s="60" cm="1">
        <f t="array" ref="L75">INDEX('Subway Rank'!$L$2:$L$425,_xlfn.XMATCH($A75,'Subway Rank'!$C$2:$C$425),0)</f>
        <v>338</v>
      </c>
      <c r="M75" s="7"/>
      <c r="N75" s="7"/>
    </row>
    <row r="76" spans="1:14" x14ac:dyDescent="0.2">
      <c r="A76" s="59" t="s">
        <v>136</v>
      </c>
      <c r="B76" s="35">
        <f>'Avg Weekday'!B76</f>
        <v>9</v>
      </c>
      <c r="C76" s="10" t="s">
        <v>6</v>
      </c>
      <c r="D76" s="11">
        <v>981261</v>
      </c>
      <c r="E76" s="34">
        <v>1179756</v>
      </c>
      <c r="F76" s="34">
        <v>677763.97400000005</v>
      </c>
      <c r="G76" s="34">
        <v>895072</v>
      </c>
      <c r="H76" s="103">
        <v>1085017</v>
      </c>
      <c r="I76" s="105" cm="1">
        <f t="array" ref="I76">INDEX('Subway Rank'!$K$2:$K$425,_xlfn.XMATCH($A76,'Subway Rank'!$C$2:$C$425),0)</f>
        <v>1190431</v>
      </c>
      <c r="J76" s="92">
        <f t="shared" si="4"/>
        <v>105414</v>
      </c>
      <c r="K76" s="67">
        <f t="shared" si="5"/>
        <v>9.7154238136360996E-2</v>
      </c>
      <c r="L76" s="60" cm="1">
        <f t="array" ref="L76">INDEX('Subway Rank'!$L$2:$L$425,_xlfn.XMATCH($A76,'Subway Rank'!$C$2:$C$425),0)</f>
        <v>269</v>
      </c>
      <c r="M76" s="7"/>
      <c r="N76" s="7"/>
    </row>
    <row r="77" spans="1:14" x14ac:dyDescent="0.2">
      <c r="A77" s="59" t="s">
        <v>137</v>
      </c>
      <c r="B77" s="35" t="str">
        <f>'Avg Weekday'!B77</f>
        <v/>
      </c>
      <c r="C77" s="10" t="s">
        <v>6</v>
      </c>
      <c r="D77" s="11">
        <v>1534396</v>
      </c>
      <c r="E77" s="34">
        <v>1578971</v>
      </c>
      <c r="F77" s="34">
        <v>703956.99199999997</v>
      </c>
      <c r="G77" s="34">
        <v>780372</v>
      </c>
      <c r="H77" s="103">
        <v>1032840</v>
      </c>
      <c r="I77" s="105" cm="1">
        <f t="array" ref="I77">INDEX('Subway Rank'!$K$2:$K$425,_xlfn.XMATCH($A77,'Subway Rank'!$C$2:$C$425),0)</f>
        <v>1125752</v>
      </c>
      <c r="J77" s="92">
        <f t="shared" si="4"/>
        <v>92912</v>
      </c>
      <c r="K77" s="67">
        <f t="shared" si="5"/>
        <v>8.9957786297974518E-2</v>
      </c>
      <c r="L77" s="60" cm="1">
        <f t="array" ref="L77">INDEX('Subway Rank'!$L$2:$L$425,_xlfn.XMATCH($A77,'Subway Rank'!$C$2:$C$425),0)</f>
        <v>277</v>
      </c>
      <c r="M77" s="7"/>
      <c r="N77" s="7"/>
    </row>
    <row r="78" spans="1:14" x14ac:dyDescent="0.2">
      <c r="A78" s="59" t="s">
        <v>138</v>
      </c>
      <c r="B78" s="35">
        <f>'Avg Weekday'!B78</f>
        <v>10</v>
      </c>
      <c r="C78" s="10" t="s">
        <v>6</v>
      </c>
      <c r="D78" s="11">
        <v>1075077</v>
      </c>
      <c r="E78" s="34">
        <v>1142086</v>
      </c>
      <c r="F78" s="34">
        <v>486217.95699999999</v>
      </c>
      <c r="G78" s="34">
        <v>627481</v>
      </c>
      <c r="H78" s="103">
        <v>833636</v>
      </c>
      <c r="I78" s="105" cm="1">
        <f t="array" ref="I78">INDEX('Subway Rank'!$K$2:$K$425,_xlfn.XMATCH($A78,'Subway Rank'!$C$2:$C$425),0)</f>
        <v>931058</v>
      </c>
      <c r="J78" s="92">
        <f t="shared" si="4"/>
        <v>97422</v>
      </c>
      <c r="K78" s="67">
        <f t="shared" si="5"/>
        <v>0.1168639550115398</v>
      </c>
      <c r="L78" s="60" cm="1">
        <f t="array" ref="L78">INDEX('Subway Rank'!$L$2:$L$425,_xlfn.XMATCH($A78,'Subway Rank'!$C$2:$C$425),0)</f>
        <v>306</v>
      </c>
      <c r="M78" s="7"/>
      <c r="N78" s="7"/>
    </row>
    <row r="79" spans="1:14" x14ac:dyDescent="0.2">
      <c r="A79" s="59" t="s">
        <v>139</v>
      </c>
      <c r="B79" s="35" t="str">
        <f>'Avg Weekday'!B79</f>
        <v/>
      </c>
      <c r="C79" s="10" t="s">
        <v>6</v>
      </c>
      <c r="D79" s="11">
        <v>1571134</v>
      </c>
      <c r="E79" s="34">
        <v>1507759</v>
      </c>
      <c r="F79" s="34">
        <v>609449.95700000005</v>
      </c>
      <c r="G79" s="34">
        <v>671478</v>
      </c>
      <c r="H79" s="103">
        <v>870160</v>
      </c>
      <c r="I79" s="105" cm="1">
        <f t="array" ref="I79">INDEX('Subway Rank'!$K$2:$K$425,_xlfn.XMATCH($A79,'Subway Rank'!$C$2:$C$425),0)</f>
        <v>948677</v>
      </c>
      <c r="J79" s="92">
        <f t="shared" si="4"/>
        <v>78517</v>
      </c>
      <c r="K79" s="67">
        <f t="shared" si="5"/>
        <v>9.0232830743771267E-2</v>
      </c>
      <c r="L79" s="60" cm="1">
        <f t="array" ref="L79">INDEX('Subway Rank'!$L$2:$L$425,_xlfn.XMATCH($A79,'Subway Rank'!$C$2:$C$425),0)</f>
        <v>305</v>
      </c>
      <c r="M79" s="7"/>
      <c r="N79" s="7"/>
    </row>
    <row r="80" spans="1:14" x14ac:dyDescent="0.2">
      <c r="A80" s="59" t="s">
        <v>140</v>
      </c>
      <c r="B80" s="35" t="str">
        <f>'Avg Weekday'!B80</f>
        <v/>
      </c>
      <c r="C80" s="10" t="s">
        <v>6</v>
      </c>
      <c r="D80" s="11">
        <v>1149469</v>
      </c>
      <c r="E80" s="34">
        <v>1153842</v>
      </c>
      <c r="F80" s="34">
        <v>504579.06300000002</v>
      </c>
      <c r="G80" s="34">
        <v>632081</v>
      </c>
      <c r="H80" s="103">
        <v>758500</v>
      </c>
      <c r="I80" s="105" cm="1">
        <f t="array" ref="I80">INDEX('Subway Rank'!$K$2:$K$425,_xlfn.XMATCH($A80,'Subway Rank'!$C$2:$C$425),0)</f>
        <v>822024</v>
      </c>
      <c r="J80" s="92">
        <f t="shared" si="4"/>
        <v>63524</v>
      </c>
      <c r="K80" s="67">
        <f t="shared" si="5"/>
        <v>8.3749505603164145E-2</v>
      </c>
      <c r="L80" s="60" cm="1">
        <f t="array" ref="L80">INDEX('Subway Rank'!$L$2:$L$425,_xlfn.XMATCH($A80,'Subway Rank'!$C$2:$C$425),0)</f>
        <v>330</v>
      </c>
      <c r="M80" s="7"/>
      <c r="N80" s="7"/>
    </row>
    <row r="81" spans="1:14" s="4" customFormat="1" x14ac:dyDescent="0.2">
      <c r="A81" s="59" t="s">
        <v>141</v>
      </c>
      <c r="B81" s="35" t="str">
        <f>'Avg Weekday'!B81</f>
        <v/>
      </c>
      <c r="C81" s="10" t="s">
        <v>6</v>
      </c>
      <c r="D81" s="11">
        <v>4293364</v>
      </c>
      <c r="E81" s="34">
        <v>4254406</v>
      </c>
      <c r="F81" s="34">
        <v>1924520.0589999999</v>
      </c>
      <c r="G81" s="34">
        <v>2410423</v>
      </c>
      <c r="H81" s="103">
        <v>3189981</v>
      </c>
      <c r="I81" s="105" cm="1">
        <f t="array" ref="I81">INDEX('Subway Rank'!$K$2:$K$425,_xlfn.XMATCH($A81,'Subway Rank'!$C$2:$C$425),0)</f>
        <v>3458960</v>
      </c>
      <c r="J81" s="92">
        <f t="shared" si="4"/>
        <v>268979</v>
      </c>
      <c r="K81" s="67">
        <f t="shared" si="5"/>
        <v>8.4319937955743315E-2</v>
      </c>
      <c r="L81" s="60" cm="1">
        <f t="array" ref="L81">INDEX('Subway Rank'!$L$2:$L$425,_xlfn.XMATCH($A81,'Subway Rank'!$C$2:$C$425),0)</f>
        <v>91</v>
      </c>
      <c r="M81" s="7"/>
      <c r="N81" s="7"/>
    </row>
    <row r="82" spans="1:14" x14ac:dyDescent="0.2">
      <c r="A82" s="59" t="s">
        <v>142</v>
      </c>
      <c r="B82" s="35" t="str">
        <f>'Avg Weekday'!B82</f>
        <v/>
      </c>
      <c r="C82" s="10" t="s">
        <v>6</v>
      </c>
      <c r="D82" s="11">
        <v>3906028</v>
      </c>
      <c r="E82" s="34">
        <v>3924882</v>
      </c>
      <c r="F82" s="34">
        <v>1531707.9550000001</v>
      </c>
      <c r="G82" s="34">
        <v>1946762</v>
      </c>
      <c r="H82" s="103">
        <v>2559111</v>
      </c>
      <c r="I82" s="105" cm="1">
        <f t="array" ref="I82">INDEX('Subway Rank'!$K$2:$K$425,_xlfn.XMATCH($A82,'Subway Rank'!$C$2:$C$425),0)</f>
        <v>2832325</v>
      </c>
      <c r="J82" s="92">
        <f t="shared" si="4"/>
        <v>273214</v>
      </c>
      <c r="K82" s="67">
        <f t="shared" si="5"/>
        <v>0.10676129327723573</v>
      </c>
      <c r="L82" s="60" cm="1">
        <f t="array" ref="L82">INDEX('Subway Rank'!$L$2:$L$425,_xlfn.XMATCH($A82,'Subway Rank'!$C$2:$C$425),0)</f>
        <v>115</v>
      </c>
      <c r="M82" s="7"/>
      <c r="N82" s="7"/>
    </row>
    <row r="83" spans="1:14" x14ac:dyDescent="0.2">
      <c r="A83" s="59" t="s">
        <v>143</v>
      </c>
      <c r="B83" s="35" t="str">
        <f>'Avg Weekday'!B83</f>
        <v/>
      </c>
      <c r="C83" s="10" t="s">
        <v>6</v>
      </c>
      <c r="D83" s="11">
        <v>2251921</v>
      </c>
      <c r="E83" s="34">
        <v>2461410</v>
      </c>
      <c r="F83" s="34">
        <v>1081234</v>
      </c>
      <c r="G83" s="34">
        <v>1357398</v>
      </c>
      <c r="H83" s="103">
        <v>1610445</v>
      </c>
      <c r="I83" s="105" cm="1">
        <f t="array" ref="I83">INDEX('Subway Rank'!$K$2:$K$425,_xlfn.XMATCH($A83,'Subway Rank'!$C$2:$C$425),0)</f>
        <v>1884446</v>
      </c>
      <c r="J83" s="92">
        <f t="shared" si="4"/>
        <v>274001</v>
      </c>
      <c r="K83" s="67">
        <f t="shared" si="5"/>
        <v>0.17013993026772103</v>
      </c>
      <c r="L83" s="60" cm="1">
        <f t="array" ref="L83">INDEX('Subway Rank'!$L$2:$L$425,_xlfn.XMATCH($A83,'Subway Rank'!$C$2:$C$425),0)</f>
        <v>173</v>
      </c>
      <c r="M83" s="7"/>
      <c r="N83" s="7"/>
    </row>
    <row r="84" spans="1:14" s="4" customFormat="1" x14ac:dyDescent="0.2">
      <c r="A84" s="59" t="s">
        <v>144</v>
      </c>
      <c r="B84" s="35" t="str">
        <f>'Avg Weekday'!B84</f>
        <v/>
      </c>
      <c r="C84" s="10" t="s">
        <v>6</v>
      </c>
      <c r="D84" s="11">
        <v>965643</v>
      </c>
      <c r="E84" s="34">
        <v>976988</v>
      </c>
      <c r="F84" s="34">
        <v>521943.967</v>
      </c>
      <c r="G84" s="34">
        <v>589552</v>
      </c>
      <c r="H84" s="103">
        <v>718744</v>
      </c>
      <c r="I84" s="105" cm="1">
        <f t="array" ref="I84">INDEX('Subway Rank'!$K$2:$K$425,_xlfn.XMATCH($A84,'Subway Rank'!$C$2:$C$425),0)</f>
        <v>753338</v>
      </c>
      <c r="J84" s="92">
        <f t="shared" si="4"/>
        <v>34594</v>
      </c>
      <c r="K84" s="67">
        <f t="shared" si="5"/>
        <v>4.8131184399452381E-2</v>
      </c>
      <c r="L84" s="60" cm="1">
        <f t="array" ref="L84">INDEX('Subway Rank'!$L$2:$L$425,_xlfn.XMATCH($A84,'Subway Rank'!$C$2:$C$425),0)</f>
        <v>341</v>
      </c>
      <c r="M84" s="7"/>
      <c r="N84" s="7"/>
    </row>
    <row r="85" spans="1:14" x14ac:dyDescent="0.2">
      <c r="A85" s="59" t="s">
        <v>145</v>
      </c>
      <c r="B85" s="35" t="str">
        <f>'Avg Weekday'!B85</f>
        <v/>
      </c>
      <c r="C85" s="10" t="s">
        <v>6</v>
      </c>
      <c r="D85" s="11">
        <v>2378056</v>
      </c>
      <c r="E85" s="34">
        <v>2797730</v>
      </c>
      <c r="F85" s="34">
        <v>1368019.0090000001</v>
      </c>
      <c r="G85" s="34">
        <v>1603169</v>
      </c>
      <c r="H85" s="103">
        <v>1869707</v>
      </c>
      <c r="I85" s="105" cm="1">
        <f t="array" ref="I85">INDEX('Subway Rank'!$K$2:$K$425,_xlfn.XMATCH($A85,'Subway Rank'!$C$2:$C$425),0)</f>
        <v>2018914</v>
      </c>
      <c r="J85" s="92">
        <f t="shared" si="4"/>
        <v>149207</v>
      </c>
      <c r="K85" s="67">
        <f t="shared" si="5"/>
        <v>7.9802343361820863E-2</v>
      </c>
      <c r="L85" s="60" cm="1">
        <f t="array" ref="L85">INDEX('Subway Rank'!$L$2:$L$425,_xlfn.XMATCH($A85,'Subway Rank'!$C$2:$C$425),0)</f>
        <v>163</v>
      </c>
      <c r="M85" s="7"/>
      <c r="N85" s="7"/>
    </row>
    <row r="86" spans="1:14" x14ac:dyDescent="0.2">
      <c r="A86" s="59" t="s">
        <v>146</v>
      </c>
      <c r="B86" s="35" t="str">
        <f>'Avg Weekday'!B86</f>
        <v/>
      </c>
      <c r="C86" s="10" t="s">
        <v>6</v>
      </c>
      <c r="D86" s="11">
        <v>650590</v>
      </c>
      <c r="E86" s="34">
        <v>637405</v>
      </c>
      <c r="F86" s="34">
        <v>330042.98300000001</v>
      </c>
      <c r="G86" s="34">
        <v>363734</v>
      </c>
      <c r="H86" s="103">
        <v>406691</v>
      </c>
      <c r="I86" s="105" cm="1">
        <f t="array" ref="I86">INDEX('Subway Rank'!$K$2:$K$425,_xlfn.XMATCH($A86,'Subway Rank'!$C$2:$C$425),0)</f>
        <v>418218</v>
      </c>
      <c r="J86" s="92">
        <f t="shared" si="4"/>
        <v>11527</v>
      </c>
      <c r="K86" s="67">
        <f t="shared" si="5"/>
        <v>2.8343386010509206E-2</v>
      </c>
      <c r="L86" s="60" cm="1">
        <f t="array" ref="L86">INDEX('Subway Rank'!$L$2:$L$425,_xlfn.XMATCH($A86,'Subway Rank'!$C$2:$C$425),0)</f>
        <v>400</v>
      </c>
      <c r="M86" s="7"/>
      <c r="N86" s="7"/>
    </row>
    <row r="87" spans="1:14" x14ac:dyDescent="0.2">
      <c r="A87" s="59" t="s">
        <v>147</v>
      </c>
      <c r="B87" s="35" t="str">
        <f>'Avg Weekday'!B87</f>
        <v/>
      </c>
      <c r="C87" s="10" t="s">
        <v>6</v>
      </c>
      <c r="D87" s="11">
        <v>3998207</v>
      </c>
      <c r="E87" s="34">
        <v>3664480</v>
      </c>
      <c r="F87" s="34">
        <v>1631566.0149999999</v>
      </c>
      <c r="G87" s="34">
        <v>2190023</v>
      </c>
      <c r="H87" s="103">
        <v>2640485</v>
      </c>
      <c r="I87" s="105" cm="1">
        <f t="array" ref="I87">INDEX('Subway Rank'!$K$2:$K$425,_xlfn.XMATCH($A87,'Subway Rank'!$C$2:$C$425),0)</f>
        <v>2855080</v>
      </c>
      <c r="J87" s="92">
        <f t="shared" si="4"/>
        <v>214595</v>
      </c>
      <c r="K87" s="67">
        <f t="shared" si="5"/>
        <v>8.1271054370693263E-2</v>
      </c>
      <c r="L87" s="60" cm="1">
        <f t="array" ref="L87">INDEX('Subway Rank'!$L$2:$L$425,_xlfn.XMATCH($A87,'Subway Rank'!$C$2:$C$425),0)</f>
        <v>110</v>
      </c>
      <c r="M87" s="7"/>
      <c r="N87" s="7"/>
    </row>
    <row r="88" spans="1:14" x14ac:dyDescent="0.2">
      <c r="A88" s="59" t="s">
        <v>148</v>
      </c>
      <c r="B88" s="35" t="str">
        <f>'Avg Weekday'!B88</f>
        <v/>
      </c>
      <c r="C88" s="10" t="s">
        <v>6</v>
      </c>
      <c r="D88" s="11">
        <v>3126475</v>
      </c>
      <c r="E88" s="34">
        <v>3103599</v>
      </c>
      <c r="F88" s="34">
        <v>1007948.059</v>
      </c>
      <c r="G88" s="34">
        <v>1382641</v>
      </c>
      <c r="H88" s="103">
        <v>1896094</v>
      </c>
      <c r="I88" s="105" cm="1">
        <f t="array" ref="I88">INDEX('Subway Rank'!$K$2:$K$425,_xlfn.XMATCH($A88,'Subway Rank'!$C$2:$C$425),0)</f>
        <v>2160144</v>
      </c>
      <c r="J88" s="92">
        <f t="shared" si="4"/>
        <v>264050</v>
      </c>
      <c r="K88" s="67">
        <f t="shared" si="5"/>
        <v>0.13925997339794335</v>
      </c>
      <c r="L88" s="60" cm="1">
        <f t="array" ref="L88">INDEX('Subway Rank'!$L$2:$L$425,_xlfn.XMATCH($A88,'Subway Rank'!$C$2:$C$425),0)</f>
        <v>146</v>
      </c>
      <c r="M88" s="7"/>
      <c r="N88" s="7"/>
    </row>
    <row r="89" spans="1:14" x14ac:dyDescent="0.2">
      <c r="A89" s="59" t="s">
        <v>149</v>
      </c>
      <c r="B89" s="35" t="str">
        <f>'Avg Weekday'!B89</f>
        <v/>
      </c>
      <c r="C89" s="10" t="s">
        <v>6</v>
      </c>
      <c r="D89" s="11">
        <v>3572223</v>
      </c>
      <c r="E89" s="34">
        <v>3675218</v>
      </c>
      <c r="F89" s="34">
        <v>1314989.0830000001</v>
      </c>
      <c r="G89" s="34">
        <v>1694473</v>
      </c>
      <c r="H89" s="103">
        <v>2374719</v>
      </c>
      <c r="I89" s="105" cm="1">
        <f t="array" ref="I89">INDEX('Subway Rank'!$K$2:$K$425,_xlfn.XMATCH($A89,'Subway Rank'!$C$2:$C$425),0)</f>
        <v>2688069</v>
      </c>
      <c r="J89" s="92">
        <f t="shared" si="4"/>
        <v>313350</v>
      </c>
      <c r="K89" s="67">
        <f t="shared" si="5"/>
        <v>0.13195245416405058</v>
      </c>
      <c r="L89" s="60" cm="1">
        <f t="array" ref="L89">INDEX('Subway Rank'!$L$2:$L$425,_xlfn.XMATCH($A89,'Subway Rank'!$C$2:$C$425),0)</f>
        <v>123</v>
      </c>
      <c r="M89" s="7"/>
      <c r="N89" s="7"/>
    </row>
    <row r="90" spans="1:14" x14ac:dyDescent="0.2">
      <c r="A90" s="59" t="s">
        <v>150</v>
      </c>
      <c r="B90" s="35" t="str">
        <f>'Avg Weekday'!B90</f>
        <v/>
      </c>
      <c r="C90" s="10" t="s">
        <v>6</v>
      </c>
      <c r="D90" s="11">
        <v>1746966</v>
      </c>
      <c r="E90" s="34">
        <v>1722921</v>
      </c>
      <c r="F90" s="34">
        <v>721710.98699999996</v>
      </c>
      <c r="G90" s="34">
        <v>788730</v>
      </c>
      <c r="H90" s="103">
        <v>1016652</v>
      </c>
      <c r="I90" s="105" cm="1">
        <f t="array" ref="I90">INDEX('Subway Rank'!$K$2:$K$425,_xlfn.XMATCH($A90,'Subway Rank'!$C$2:$C$425),0)</f>
        <v>1069576</v>
      </c>
      <c r="J90" s="92">
        <f t="shared" si="4"/>
        <v>52924</v>
      </c>
      <c r="K90" s="67">
        <f t="shared" si="5"/>
        <v>5.205714443093605E-2</v>
      </c>
      <c r="L90" s="60" cm="1">
        <f t="array" ref="L90">INDEX('Subway Rank'!$L$2:$L$425,_xlfn.XMATCH($A90,'Subway Rank'!$C$2:$C$425),0)</f>
        <v>286</v>
      </c>
      <c r="M90" s="7"/>
      <c r="N90" s="7"/>
    </row>
    <row r="91" spans="1:14" x14ac:dyDescent="0.2">
      <c r="A91" s="59" t="s">
        <v>151</v>
      </c>
      <c r="B91" s="35" t="str">
        <f>'Avg Weekday'!B91</f>
        <v/>
      </c>
      <c r="C91" s="10" t="s">
        <v>6</v>
      </c>
      <c r="D91" s="11">
        <v>1676402</v>
      </c>
      <c r="E91" s="34">
        <v>1674582</v>
      </c>
      <c r="F91" s="34">
        <v>700333.00100000005</v>
      </c>
      <c r="G91" s="34">
        <v>839021</v>
      </c>
      <c r="H91" s="103">
        <v>1021447</v>
      </c>
      <c r="I91" s="105" cm="1">
        <f t="array" ref="I91">INDEX('Subway Rank'!$K$2:$K$425,_xlfn.XMATCH($A91,'Subway Rank'!$C$2:$C$425),0)</f>
        <v>1194631</v>
      </c>
      <c r="J91" s="92">
        <f t="shared" si="4"/>
        <v>173184</v>
      </c>
      <c r="K91" s="67">
        <f t="shared" si="5"/>
        <v>0.16954771025809465</v>
      </c>
      <c r="L91" s="60" cm="1">
        <f t="array" ref="L91">INDEX('Subway Rank'!$L$2:$L$425,_xlfn.XMATCH($A91,'Subway Rank'!$C$2:$C$425),0)</f>
        <v>258</v>
      </c>
      <c r="M91" s="7"/>
      <c r="N91" s="7"/>
    </row>
    <row r="92" spans="1:14" x14ac:dyDescent="0.2">
      <c r="A92" s="59" t="s">
        <v>152</v>
      </c>
      <c r="B92" s="35" t="str">
        <f>'Avg Weekday'!B92</f>
        <v/>
      </c>
      <c r="C92" s="10" t="s">
        <v>6</v>
      </c>
      <c r="D92" s="11">
        <v>1901043</v>
      </c>
      <c r="E92" s="34">
        <v>1926290</v>
      </c>
      <c r="F92" s="34">
        <v>816330.07700000005</v>
      </c>
      <c r="G92" s="34">
        <v>964785</v>
      </c>
      <c r="H92" s="103">
        <v>1254702</v>
      </c>
      <c r="I92" s="105" cm="1">
        <f t="array" ref="I92">INDEX('Subway Rank'!$K$2:$K$425,_xlfn.XMATCH($A92,'Subway Rank'!$C$2:$C$425),0)</f>
        <v>1311172</v>
      </c>
      <c r="J92" s="92">
        <f t="shared" si="4"/>
        <v>56470</v>
      </c>
      <c r="K92" s="67">
        <f t="shared" si="5"/>
        <v>4.5006702786797186E-2</v>
      </c>
      <c r="L92" s="60" cm="1">
        <f t="array" ref="L92">INDEX('Subway Rank'!$L$2:$L$425,_xlfn.XMATCH($A92,'Subway Rank'!$C$2:$C$425),0)</f>
        <v>235</v>
      </c>
      <c r="M92" s="7"/>
      <c r="N92" s="7"/>
    </row>
    <row r="93" spans="1:14" x14ac:dyDescent="0.2">
      <c r="A93" s="59" t="s">
        <v>153</v>
      </c>
      <c r="B93" s="35" t="str">
        <f>'Avg Weekday'!B93</f>
        <v/>
      </c>
      <c r="C93" s="10" t="s">
        <v>6</v>
      </c>
      <c r="D93" s="11">
        <v>3700661</v>
      </c>
      <c r="E93" s="34">
        <v>3801700</v>
      </c>
      <c r="F93" s="34">
        <v>1424892.0819999999</v>
      </c>
      <c r="G93" s="34">
        <v>1771913</v>
      </c>
      <c r="H93" s="103">
        <v>2314853</v>
      </c>
      <c r="I93" s="105" cm="1">
        <f t="array" ref="I93">INDEX('Subway Rank'!$K$2:$K$425,_xlfn.XMATCH($A93,'Subway Rank'!$C$2:$C$425),0)</f>
        <v>2561457</v>
      </c>
      <c r="J93" s="92">
        <f t="shared" si="4"/>
        <v>246604</v>
      </c>
      <c r="K93" s="67">
        <f t="shared" si="5"/>
        <v>0.10653117066180877</v>
      </c>
      <c r="L93" s="60" cm="1">
        <f t="array" ref="L93">INDEX('Subway Rank'!$L$2:$L$425,_xlfn.XMATCH($A93,'Subway Rank'!$C$2:$C$425),0)</f>
        <v>139</v>
      </c>
      <c r="M93" s="7"/>
      <c r="N93" s="7"/>
    </row>
    <row r="94" spans="1:14" x14ac:dyDescent="0.2">
      <c r="A94" s="59" t="s">
        <v>553</v>
      </c>
      <c r="B94" s="35">
        <f>'Avg Weekday'!B94</f>
        <v>11</v>
      </c>
      <c r="C94" s="10" t="s">
        <v>6</v>
      </c>
      <c r="D94" s="11">
        <v>609555</v>
      </c>
      <c r="E94" s="34">
        <v>708542</v>
      </c>
      <c r="F94" s="34">
        <v>365213.00699999998</v>
      </c>
      <c r="G94" s="34">
        <v>442826</v>
      </c>
      <c r="H94" s="103">
        <v>531019</v>
      </c>
      <c r="I94" s="105" cm="1">
        <f t="array" ref="I94">INDEX('Subway Rank'!$K$2:$K$425,_xlfn.XMATCH($A94,'Subway Rank'!$C$2:$C$425),0)</f>
        <v>557808</v>
      </c>
      <c r="J94" s="92">
        <f t="shared" si="4"/>
        <v>26789</v>
      </c>
      <c r="K94" s="67">
        <f t="shared" si="5"/>
        <v>5.0448289044271483E-2</v>
      </c>
      <c r="L94" s="60" cm="1">
        <f t="array" ref="L94">INDEX('Subway Rank'!$L$2:$L$425,_xlfn.XMATCH($A94,'Subway Rank'!$C$2:$C$425),0)</f>
        <v>379</v>
      </c>
      <c r="M94" s="7"/>
      <c r="N94" s="7"/>
    </row>
    <row r="95" spans="1:14" x14ac:dyDescent="0.2">
      <c r="A95" s="59" t="s">
        <v>552</v>
      </c>
      <c r="B95" s="35" t="str">
        <f>'Avg Weekday'!B95</f>
        <v/>
      </c>
      <c r="C95" s="10" t="s">
        <v>6</v>
      </c>
      <c r="D95" s="11">
        <v>3470741</v>
      </c>
      <c r="E95" s="34">
        <v>3434888</v>
      </c>
      <c r="F95" s="34">
        <v>1538353.0390000001</v>
      </c>
      <c r="G95" s="34">
        <v>1869595</v>
      </c>
      <c r="H95" s="103">
        <v>2269098</v>
      </c>
      <c r="I95" s="105" cm="1">
        <f t="array" ref="I95">INDEX('Subway Rank'!$K$2:$K$425,_xlfn.XMATCH($A95,'Subway Rank'!$C$2:$C$425),0)</f>
        <v>2636985</v>
      </c>
      <c r="J95" s="92">
        <f t="shared" si="4"/>
        <v>367887</v>
      </c>
      <c r="K95" s="67">
        <f t="shared" si="5"/>
        <v>0.16212918084630987</v>
      </c>
      <c r="L95" s="60" cm="1">
        <f t="array" ref="L95">INDEX('Subway Rank'!$L$2:$L$425,_xlfn.XMATCH($A95,'Subway Rank'!$C$2:$C$425),0)</f>
        <v>124</v>
      </c>
      <c r="M95" s="7"/>
      <c r="N95" s="7"/>
    </row>
    <row r="96" spans="1:14" s="4" customFormat="1" x14ac:dyDescent="0.2">
      <c r="A96" s="59" t="s">
        <v>154</v>
      </c>
      <c r="B96" s="35" t="str">
        <f>'Avg Weekday'!B96</f>
        <v/>
      </c>
      <c r="C96" s="10" t="s">
        <v>6</v>
      </c>
      <c r="D96" s="11">
        <v>1667200</v>
      </c>
      <c r="E96" s="34">
        <v>1708387</v>
      </c>
      <c r="F96" s="34">
        <v>807970.05700000003</v>
      </c>
      <c r="G96" s="34">
        <v>926924</v>
      </c>
      <c r="H96" s="103">
        <v>1201915</v>
      </c>
      <c r="I96" s="105" cm="1">
        <f t="array" ref="I96">INDEX('Subway Rank'!$K$2:$K$425,_xlfn.XMATCH($A96,'Subway Rank'!$C$2:$C$425),0)</f>
        <v>1263578</v>
      </c>
      <c r="J96" s="92">
        <f t="shared" si="4"/>
        <v>61663</v>
      </c>
      <c r="K96" s="67">
        <f t="shared" si="5"/>
        <v>5.1303960762616327E-2</v>
      </c>
      <c r="L96" s="60" cm="1">
        <f t="array" ref="L96">INDEX('Subway Rank'!$L$2:$L$425,_xlfn.XMATCH($A96,'Subway Rank'!$C$2:$C$425),0)</f>
        <v>248</v>
      </c>
      <c r="M96" s="7"/>
      <c r="N96" s="7"/>
    </row>
    <row r="97" spans="1:14" x14ac:dyDescent="0.2">
      <c r="A97" s="59" t="s">
        <v>155</v>
      </c>
      <c r="B97" s="35" t="str">
        <f>'Avg Weekday'!B97</f>
        <v/>
      </c>
      <c r="C97" s="10" t="s">
        <v>6</v>
      </c>
      <c r="D97" s="11">
        <v>652030</v>
      </c>
      <c r="E97" s="34">
        <v>628299</v>
      </c>
      <c r="F97" s="34">
        <v>337010.99800000002</v>
      </c>
      <c r="G97" s="34">
        <v>367463</v>
      </c>
      <c r="H97" s="103">
        <v>365853</v>
      </c>
      <c r="I97" s="105" cm="1">
        <f t="array" ref="I97">INDEX('Subway Rank'!$K$2:$K$425,_xlfn.XMATCH($A97,'Subway Rank'!$C$2:$C$425),0)</f>
        <v>365995</v>
      </c>
      <c r="J97" s="92">
        <f t="shared" si="4"/>
        <v>142</v>
      </c>
      <c r="K97" s="67">
        <f t="shared" si="5"/>
        <v>3.8813403197459088E-4</v>
      </c>
      <c r="L97" s="60" cm="1">
        <f t="array" ref="L97">INDEX('Subway Rank'!$L$2:$L$425,_xlfn.XMATCH($A97,'Subway Rank'!$C$2:$C$425),0)</f>
        <v>406</v>
      </c>
      <c r="M97" s="7"/>
      <c r="N97" s="7"/>
    </row>
    <row r="98" spans="1:14" x14ac:dyDescent="0.2">
      <c r="A98" s="59" t="s">
        <v>156</v>
      </c>
      <c r="B98" s="35" t="str">
        <f>'Avg Weekday'!B99</f>
        <v/>
      </c>
      <c r="C98" s="10" t="s">
        <v>6</v>
      </c>
      <c r="D98" s="11">
        <v>559411</v>
      </c>
      <c r="E98" s="34">
        <v>469819</v>
      </c>
      <c r="F98" s="34">
        <v>228515.05499999999</v>
      </c>
      <c r="G98" s="34">
        <v>273703</v>
      </c>
      <c r="H98" s="103">
        <v>332637</v>
      </c>
      <c r="I98" s="105" cm="1">
        <f t="array" ref="I98">INDEX('Subway Rank'!$K$2:$K$425,_xlfn.XMATCH($A98,'Subway Rank'!$C$2:$C$425),0)</f>
        <v>351212</v>
      </c>
      <c r="J98" s="92">
        <f t="shared" si="4"/>
        <v>18575</v>
      </c>
      <c r="K98" s="67">
        <f t="shared" si="5"/>
        <v>5.584165321356313E-2</v>
      </c>
      <c r="L98" s="60" cm="1">
        <f t="array" ref="L98">INDEX('Subway Rank'!$L$2:$L$425,_xlfn.XMATCH($A98,'Subway Rank'!$C$2:$C$425),0)</f>
        <v>409</v>
      </c>
      <c r="M98" s="7"/>
      <c r="N98" s="7"/>
    </row>
    <row r="99" spans="1:14" x14ac:dyDescent="0.2">
      <c r="A99" s="59" t="s">
        <v>43</v>
      </c>
      <c r="B99" s="35"/>
      <c r="C99" s="10" t="s">
        <v>6</v>
      </c>
      <c r="D99" s="11">
        <v>13807282</v>
      </c>
      <c r="E99" s="34">
        <v>13939794</v>
      </c>
      <c r="F99" s="34">
        <v>5474264.9900000002</v>
      </c>
      <c r="G99" s="34">
        <v>6420924</v>
      </c>
      <c r="H99" s="103">
        <v>8482075</v>
      </c>
      <c r="I99" s="105" cm="1">
        <f t="array" ref="I99">INDEX('Subway Rank'!$K$2:$K$425,_xlfn.XMATCH($A99,'Subway Rank'!$C$2:$C$425),0)</f>
        <v>9583506</v>
      </c>
      <c r="J99" s="92">
        <f t="shared" si="4"/>
        <v>1101431</v>
      </c>
      <c r="K99" s="67">
        <f t="shared" si="5"/>
        <v>0.12985395672639066</v>
      </c>
      <c r="L99" s="60" cm="1">
        <f t="array" ref="L99">INDEX('Subway Rank'!$L$2:$L$425,_xlfn.XMATCH($A99,'Subway Rank'!$C$2:$C$425),0)</f>
        <v>19</v>
      </c>
      <c r="M99" s="7"/>
      <c r="N99" s="7"/>
    </row>
    <row r="100" spans="1:14" x14ac:dyDescent="0.2">
      <c r="A100" s="59" t="s">
        <v>157</v>
      </c>
      <c r="B100" s="35" t="str">
        <f>'Avg Weekday'!B100</f>
        <v/>
      </c>
      <c r="C100" s="10" t="s">
        <v>6</v>
      </c>
      <c r="D100" s="11">
        <v>1034018</v>
      </c>
      <c r="E100" s="34">
        <v>991766</v>
      </c>
      <c r="F100" s="34">
        <v>395439.03499999997</v>
      </c>
      <c r="G100" s="34">
        <v>420875</v>
      </c>
      <c r="H100" s="103">
        <v>603679</v>
      </c>
      <c r="I100" s="105" cm="1">
        <f t="array" ref="I100">INDEX('Subway Rank'!$K$2:$K$425,_xlfn.XMATCH($A100,'Subway Rank'!$C$2:$C$425),0)</f>
        <v>646824</v>
      </c>
      <c r="J100" s="92">
        <f t="shared" si="4"/>
        <v>43145</v>
      </c>
      <c r="K100" s="67">
        <f t="shared" si="5"/>
        <v>7.1470102488242926E-2</v>
      </c>
      <c r="L100" s="60" cm="1">
        <f t="array" ref="L100">INDEX('Subway Rank'!$L$2:$L$425,_xlfn.XMATCH($A100,'Subway Rank'!$C$2:$C$425),0)</f>
        <v>354</v>
      </c>
      <c r="M100" s="7"/>
      <c r="N100" s="7"/>
    </row>
    <row r="101" spans="1:14" x14ac:dyDescent="0.2">
      <c r="A101" s="59" t="s">
        <v>158</v>
      </c>
      <c r="B101" s="35">
        <f>'Avg Weekday'!B101</f>
        <v>12</v>
      </c>
      <c r="C101" s="10" t="s">
        <v>6</v>
      </c>
      <c r="D101" s="11">
        <v>326005</v>
      </c>
      <c r="E101" s="34">
        <v>584129</v>
      </c>
      <c r="F101" s="34">
        <v>262583.06400000001</v>
      </c>
      <c r="G101" s="34">
        <v>286430</v>
      </c>
      <c r="H101" s="103">
        <v>352714</v>
      </c>
      <c r="I101" s="105" cm="1">
        <f t="array" ref="I101">INDEX('Subway Rank'!$K$2:$K$425,_xlfn.XMATCH($A101,'Subway Rank'!$C$2:$C$425),0)</f>
        <v>381174</v>
      </c>
      <c r="J101" s="92">
        <f t="shared" si="4"/>
        <v>28460</v>
      </c>
      <c r="K101" s="67">
        <f t="shared" si="5"/>
        <v>8.0688603230946315E-2</v>
      </c>
      <c r="L101" s="60" cm="1">
        <f t="array" ref="L101">INDEX('Subway Rank'!$L$2:$L$425,_xlfn.XMATCH($A101,'Subway Rank'!$C$2:$C$425),0)</f>
        <v>402</v>
      </c>
      <c r="M101" s="7"/>
      <c r="N101" s="7"/>
    </row>
    <row r="102" spans="1:14" s="4" customFormat="1" x14ac:dyDescent="0.2">
      <c r="A102" s="59" t="s">
        <v>159</v>
      </c>
      <c r="B102" s="35" t="str">
        <f>'Avg Weekday'!B102</f>
        <v/>
      </c>
      <c r="C102" s="10" t="s">
        <v>6</v>
      </c>
      <c r="D102" s="11">
        <v>1878547</v>
      </c>
      <c r="E102" s="34">
        <v>1775846</v>
      </c>
      <c r="F102" s="34">
        <v>799621.02899999998</v>
      </c>
      <c r="G102" s="34">
        <v>973093</v>
      </c>
      <c r="H102" s="103">
        <v>1119574</v>
      </c>
      <c r="I102" s="105" cm="1">
        <f t="array" ref="I102">INDEX('Subway Rank'!$K$2:$K$425,_xlfn.XMATCH($A102,'Subway Rank'!$C$2:$C$425),0)</f>
        <v>1169052</v>
      </c>
      <c r="J102" s="92">
        <f t="shared" si="4"/>
        <v>49478</v>
      </c>
      <c r="K102" s="67">
        <f t="shared" si="5"/>
        <v>4.4193595063836778E-2</v>
      </c>
      <c r="L102" s="60" cm="1">
        <f t="array" ref="L102">INDEX('Subway Rank'!$L$2:$L$425,_xlfn.XMATCH($A102,'Subway Rank'!$C$2:$C$425),0)</f>
        <v>265</v>
      </c>
      <c r="M102" s="7"/>
      <c r="N102" s="7"/>
    </row>
    <row r="103" spans="1:14" s="4" customFormat="1" x14ac:dyDescent="0.2">
      <c r="A103" s="59" t="s">
        <v>160</v>
      </c>
      <c r="B103" s="35" t="str">
        <f>'Avg Weekday'!B103</f>
        <v/>
      </c>
      <c r="C103" s="10" t="s">
        <v>6</v>
      </c>
      <c r="D103" s="11">
        <v>1808189</v>
      </c>
      <c r="E103" s="34">
        <v>1691285</v>
      </c>
      <c r="F103" s="34">
        <v>763257.96799999999</v>
      </c>
      <c r="G103" s="34">
        <v>956834</v>
      </c>
      <c r="H103" s="103">
        <v>1135367</v>
      </c>
      <c r="I103" s="105" cm="1">
        <f t="array" ref="I103">INDEX('Subway Rank'!$K$2:$K$425,_xlfn.XMATCH($A103,'Subway Rank'!$C$2:$C$425),0)</f>
        <v>1211324</v>
      </c>
      <c r="J103" s="92">
        <f t="shared" si="4"/>
        <v>75957</v>
      </c>
      <c r="K103" s="67">
        <f t="shared" si="5"/>
        <v>6.6900834708072371E-2</v>
      </c>
      <c r="L103" s="60" cm="1">
        <f t="array" ref="L103">INDEX('Subway Rank'!$L$2:$L$425,_xlfn.XMATCH($A103,'Subway Rank'!$C$2:$C$425),0)</f>
        <v>249</v>
      </c>
      <c r="M103" s="7"/>
      <c r="N103" s="7"/>
    </row>
    <row r="104" spans="1:14" x14ac:dyDescent="0.2">
      <c r="A104" s="59" t="s">
        <v>161</v>
      </c>
      <c r="B104" s="35">
        <f>'Avg Weekday'!B104</f>
        <v>13</v>
      </c>
      <c r="C104" s="10" t="s">
        <v>6</v>
      </c>
      <c r="D104" s="11">
        <v>612201</v>
      </c>
      <c r="E104" s="34">
        <v>877383</v>
      </c>
      <c r="F104" s="34">
        <v>393182.99</v>
      </c>
      <c r="G104" s="34">
        <v>416424</v>
      </c>
      <c r="H104" s="103">
        <v>522722</v>
      </c>
      <c r="I104" s="105" cm="1">
        <f t="array" ref="I104">INDEX('Subway Rank'!$K$2:$K$425,_xlfn.XMATCH($A104,'Subway Rank'!$C$2:$C$425),0)</f>
        <v>600279</v>
      </c>
      <c r="J104" s="92">
        <f t="shared" si="4"/>
        <v>77557</v>
      </c>
      <c r="K104" s="67">
        <f t="shared" si="5"/>
        <v>0.14837140965943657</v>
      </c>
      <c r="L104" s="60" cm="1">
        <f t="array" ref="L104">INDEX('Subway Rank'!$L$2:$L$425,_xlfn.XMATCH($A104,'Subway Rank'!$C$2:$C$425),0)</f>
        <v>355</v>
      </c>
      <c r="M104" s="7"/>
      <c r="N104" s="7"/>
    </row>
    <row r="105" spans="1:14" x14ac:dyDescent="0.2">
      <c r="A105" s="59" t="s">
        <v>162</v>
      </c>
      <c r="B105" s="35">
        <f>'Avg Weekday'!B105</f>
        <v>14</v>
      </c>
      <c r="C105" s="10" t="s">
        <v>6</v>
      </c>
      <c r="D105" s="11">
        <v>509036</v>
      </c>
      <c r="E105" s="34">
        <v>739804</v>
      </c>
      <c r="F105" s="34">
        <v>333835.97499999998</v>
      </c>
      <c r="G105" s="34">
        <v>361909</v>
      </c>
      <c r="H105" s="103">
        <v>468588</v>
      </c>
      <c r="I105" s="105" cm="1">
        <f t="array" ref="I105">INDEX('Subway Rank'!$K$2:$K$425,_xlfn.XMATCH($A105,'Subway Rank'!$C$2:$C$425),0)</f>
        <v>538576</v>
      </c>
      <c r="J105" s="92">
        <f t="shared" si="4"/>
        <v>69988</v>
      </c>
      <c r="K105" s="67">
        <f t="shared" si="5"/>
        <v>0.14935935192535874</v>
      </c>
      <c r="L105" s="60" cm="1">
        <f t="array" ref="L105">INDEX('Subway Rank'!$L$2:$L$425,_xlfn.XMATCH($A105,'Subway Rank'!$C$2:$C$425),0)</f>
        <v>370</v>
      </c>
      <c r="M105" s="7"/>
      <c r="N105" s="7"/>
    </row>
    <row r="106" spans="1:14" s="4" customFormat="1" x14ac:dyDescent="0.2">
      <c r="A106" s="59" t="s">
        <v>163</v>
      </c>
      <c r="B106" s="35">
        <f>'Avg Weekday'!B106</f>
        <v>15</v>
      </c>
      <c r="C106" s="10" t="s">
        <v>6</v>
      </c>
      <c r="D106" s="11">
        <v>310821</v>
      </c>
      <c r="E106" s="34">
        <v>547776</v>
      </c>
      <c r="F106" s="34">
        <v>248310.00399999999</v>
      </c>
      <c r="G106" s="34">
        <v>268720</v>
      </c>
      <c r="H106" s="103">
        <v>334808</v>
      </c>
      <c r="I106" s="105" cm="1">
        <f t="array" ref="I106">INDEX('Subway Rank'!$K$2:$K$425,_xlfn.XMATCH($A106,'Subway Rank'!$C$2:$C$425),0)</f>
        <v>386152</v>
      </c>
      <c r="J106" s="92">
        <f t="shared" si="4"/>
        <v>51344</v>
      </c>
      <c r="K106" s="67">
        <f t="shared" si="5"/>
        <v>0.15335356383360016</v>
      </c>
      <c r="L106" s="60" cm="1">
        <f t="array" ref="L106">INDEX('Subway Rank'!$L$2:$L$425,_xlfn.XMATCH($A106,'Subway Rank'!$C$2:$C$425),0)</f>
        <v>401</v>
      </c>
      <c r="M106" s="7"/>
      <c r="N106" s="7"/>
    </row>
    <row r="107" spans="1:14" x14ac:dyDescent="0.2">
      <c r="A107" s="59" t="s">
        <v>164</v>
      </c>
      <c r="B107" s="35">
        <f>'Avg Weekday'!B107</f>
        <v>16</v>
      </c>
      <c r="C107" s="10" t="s">
        <v>6</v>
      </c>
      <c r="D107" s="11">
        <v>830278</v>
      </c>
      <c r="E107" s="34">
        <v>1019104</v>
      </c>
      <c r="F107" s="34">
        <v>503936.94300000003</v>
      </c>
      <c r="G107" s="34">
        <v>659430</v>
      </c>
      <c r="H107" s="103">
        <v>788389</v>
      </c>
      <c r="I107" s="105" cm="1">
        <f t="array" ref="I107">INDEX('Subway Rank'!$K$2:$K$425,_xlfn.XMATCH($A107,'Subway Rank'!$C$2:$C$425),0)</f>
        <v>877440</v>
      </c>
      <c r="J107" s="92">
        <f t="shared" si="4"/>
        <v>89051</v>
      </c>
      <c r="K107" s="67">
        <f t="shared" si="5"/>
        <v>0.11295312339466938</v>
      </c>
      <c r="L107" s="60" cm="1">
        <f t="array" ref="L107">INDEX('Subway Rank'!$L$2:$L$425,_xlfn.XMATCH($A107,'Subway Rank'!$C$2:$C$425),0)</f>
        <v>325</v>
      </c>
      <c r="M107" s="7"/>
      <c r="N107" s="7"/>
    </row>
    <row r="108" spans="1:14" x14ac:dyDescent="0.2">
      <c r="A108" s="59" t="s">
        <v>165</v>
      </c>
      <c r="B108" s="35" t="str">
        <f>'Avg Weekday'!B108</f>
        <v/>
      </c>
      <c r="C108" s="10" t="s">
        <v>6</v>
      </c>
      <c r="D108" s="11">
        <v>2329614</v>
      </c>
      <c r="E108" s="34">
        <v>2301941</v>
      </c>
      <c r="F108" s="34">
        <v>979079.96799999999</v>
      </c>
      <c r="G108" s="34">
        <v>1194190</v>
      </c>
      <c r="H108" s="103">
        <v>1422746</v>
      </c>
      <c r="I108" s="105" cm="1">
        <f t="array" ref="I108">INDEX('Subway Rank'!$K$2:$K$425,_xlfn.XMATCH($A108,'Subway Rank'!$C$2:$C$425),0)</f>
        <v>1589246</v>
      </c>
      <c r="J108" s="92">
        <f t="shared" si="4"/>
        <v>166500</v>
      </c>
      <c r="K108" s="67">
        <f t="shared" si="5"/>
        <v>0.11702721357150186</v>
      </c>
      <c r="L108" s="60" cm="1">
        <f t="array" ref="L108">INDEX('Subway Rank'!$L$2:$L$425,_xlfn.XMATCH($A108,'Subway Rank'!$C$2:$C$425),0)</f>
        <v>198</v>
      </c>
      <c r="M108" s="7"/>
      <c r="N108" s="7"/>
    </row>
    <row r="109" spans="1:14" x14ac:dyDescent="0.2">
      <c r="A109" s="59" t="s">
        <v>51</v>
      </c>
      <c r="B109" s="35" t="str">
        <f>'Avg Weekday'!B109</f>
        <v/>
      </c>
      <c r="C109" s="10" t="s">
        <v>6</v>
      </c>
      <c r="D109" s="11">
        <v>775436</v>
      </c>
      <c r="E109" s="34">
        <v>758700</v>
      </c>
      <c r="F109" s="34">
        <v>334714.03200000001</v>
      </c>
      <c r="G109" s="34">
        <v>345053</v>
      </c>
      <c r="H109" s="103">
        <v>442124</v>
      </c>
      <c r="I109" s="105" cm="1">
        <f t="array" ref="I109">INDEX('Subway Rank'!$K$2:$K$425,_xlfn.XMATCH($A109,'Subway Rank'!$C$2:$C$425),0)</f>
        <v>479429</v>
      </c>
      <c r="J109" s="92">
        <f t="shared" si="4"/>
        <v>37305</v>
      </c>
      <c r="K109" s="67">
        <f t="shared" si="5"/>
        <v>8.4376781174512125E-2</v>
      </c>
      <c r="L109" s="60" cm="1">
        <f t="array" ref="L109">INDEX('Subway Rank'!$L$2:$L$425,_xlfn.XMATCH($A109,'Subway Rank'!$C$2:$C$425),0)</f>
        <v>378</v>
      </c>
      <c r="M109" s="7"/>
      <c r="N109" s="7"/>
    </row>
    <row r="110" spans="1:14" x14ac:dyDescent="0.2">
      <c r="A110" s="59" t="s">
        <v>166</v>
      </c>
      <c r="B110" s="35" t="str">
        <f>'Avg Weekday'!B110</f>
        <v/>
      </c>
      <c r="C110" s="10" t="s">
        <v>6</v>
      </c>
      <c r="D110" s="11">
        <v>826074</v>
      </c>
      <c r="E110" s="34">
        <v>821873</v>
      </c>
      <c r="F110" s="34">
        <v>351591.02399999998</v>
      </c>
      <c r="G110" s="34">
        <v>431849</v>
      </c>
      <c r="H110" s="103">
        <v>563601</v>
      </c>
      <c r="I110" s="105" cm="1">
        <f t="array" ref="I110">INDEX('Subway Rank'!$K$2:$K$425,_xlfn.XMATCH($A110,'Subway Rank'!$C$2:$C$425),0)</f>
        <v>575901</v>
      </c>
      <c r="J110" s="92">
        <f t="shared" si="4"/>
        <v>12300</v>
      </c>
      <c r="K110" s="67">
        <f t="shared" si="5"/>
        <v>2.18239499220193E-2</v>
      </c>
      <c r="L110" s="60" cm="1">
        <f t="array" ref="L110">INDEX('Subway Rank'!$L$2:$L$425,_xlfn.XMATCH($A110,'Subway Rank'!$C$2:$C$425),0)</f>
        <v>372</v>
      </c>
      <c r="M110" s="7"/>
      <c r="N110" s="7"/>
    </row>
    <row r="111" spans="1:14" x14ac:dyDescent="0.2">
      <c r="A111" s="59" t="s">
        <v>167</v>
      </c>
      <c r="B111" s="35" t="str">
        <f>'Avg Weekday'!B111</f>
        <v/>
      </c>
      <c r="C111" s="10" t="s">
        <v>6</v>
      </c>
      <c r="D111" s="11">
        <v>2435949</v>
      </c>
      <c r="E111" s="34">
        <v>2446673</v>
      </c>
      <c r="F111" s="34">
        <v>1086572.973</v>
      </c>
      <c r="G111" s="34">
        <v>1198845</v>
      </c>
      <c r="H111" s="103">
        <v>1562104</v>
      </c>
      <c r="I111" s="105" cm="1">
        <f t="array" ref="I111">INDEX('Subway Rank'!$K$2:$K$425,_xlfn.XMATCH($A111,'Subway Rank'!$C$2:$C$425),0)</f>
        <v>1714685</v>
      </c>
      <c r="J111" s="92">
        <f t="shared" si="4"/>
        <v>152581</v>
      </c>
      <c r="K111" s="67">
        <f t="shared" si="5"/>
        <v>9.7676595156276413E-2</v>
      </c>
      <c r="L111" s="60" cm="1">
        <f t="array" ref="L111">INDEX('Subway Rank'!$L$2:$L$425,_xlfn.XMATCH($A111,'Subway Rank'!$C$2:$C$425),0)</f>
        <v>183</v>
      </c>
      <c r="M111" s="7"/>
      <c r="N111" s="7"/>
    </row>
    <row r="112" spans="1:14" x14ac:dyDescent="0.2">
      <c r="A112" s="59" t="s">
        <v>168</v>
      </c>
      <c r="B112" s="35">
        <f>'Avg Weekday'!B112</f>
        <v>17</v>
      </c>
      <c r="C112" s="10" t="s">
        <v>6</v>
      </c>
      <c r="D112" s="11">
        <v>188225</v>
      </c>
      <c r="E112" s="34">
        <v>362802</v>
      </c>
      <c r="F112" s="34">
        <v>167876.932</v>
      </c>
      <c r="G112" s="34">
        <v>186383</v>
      </c>
      <c r="H112" s="103">
        <v>240275</v>
      </c>
      <c r="I112" s="105" cm="1">
        <f t="array" ref="I112">INDEX('Subway Rank'!$K$2:$K$425,_xlfn.XMATCH($A112,'Subway Rank'!$C$2:$C$425),0)</f>
        <v>279620</v>
      </c>
      <c r="J112" s="92">
        <f t="shared" si="4"/>
        <v>39345</v>
      </c>
      <c r="K112" s="67">
        <f t="shared" si="5"/>
        <v>0.16374986994069296</v>
      </c>
      <c r="L112" s="60" cm="1">
        <f t="array" ref="L112">INDEX('Subway Rank'!$L$2:$L$425,_xlfn.XMATCH($A112,'Subway Rank'!$C$2:$C$425),0)</f>
        <v>413</v>
      </c>
      <c r="M112" s="7"/>
      <c r="N112" s="7"/>
    </row>
    <row r="113" spans="1:14" x14ac:dyDescent="0.2">
      <c r="A113" s="59" t="s">
        <v>169</v>
      </c>
      <c r="B113" s="35" t="str">
        <f>'Avg Weekday'!B113</f>
        <v/>
      </c>
      <c r="C113" s="10" t="s">
        <v>6</v>
      </c>
      <c r="D113" s="11">
        <v>2266916</v>
      </c>
      <c r="E113" s="34">
        <v>2071452</v>
      </c>
      <c r="F113" s="34">
        <v>940308.95</v>
      </c>
      <c r="G113" s="34">
        <v>1204285</v>
      </c>
      <c r="H113" s="103">
        <v>1481407</v>
      </c>
      <c r="I113" s="105" cm="1">
        <f t="array" ref="I113">INDEX('Subway Rank'!$K$2:$K$425,_xlfn.XMATCH($A113,'Subway Rank'!$C$2:$C$425),0)</f>
        <v>1594271</v>
      </c>
      <c r="J113" s="92">
        <f t="shared" si="4"/>
        <v>112864</v>
      </c>
      <c r="K113" s="67">
        <f t="shared" si="5"/>
        <v>7.6187030302948475E-2</v>
      </c>
      <c r="L113" s="60" cm="1">
        <f t="array" ref="L113">INDEX('Subway Rank'!$L$2:$L$425,_xlfn.XMATCH($A113,'Subway Rank'!$C$2:$C$425),0)</f>
        <v>205</v>
      </c>
      <c r="M113" s="7"/>
      <c r="N113" s="7"/>
    </row>
    <row r="114" spans="1:14" x14ac:dyDescent="0.2">
      <c r="A114" s="59" t="s">
        <v>170</v>
      </c>
      <c r="B114" s="35" t="str">
        <f>'Avg Weekday'!B114</f>
        <v/>
      </c>
      <c r="C114" s="10" t="s">
        <v>6</v>
      </c>
      <c r="D114" s="11">
        <v>2228497</v>
      </c>
      <c r="E114" s="34">
        <v>2354120</v>
      </c>
      <c r="F114" s="34">
        <v>1023374.057</v>
      </c>
      <c r="G114" s="34">
        <v>1248115</v>
      </c>
      <c r="H114" s="103">
        <v>1520403</v>
      </c>
      <c r="I114" s="105" cm="1">
        <f t="array" ref="I114">INDEX('Subway Rank'!$K$2:$K$425,_xlfn.XMATCH($A114,'Subway Rank'!$C$2:$C$425),0)</f>
        <v>1784703</v>
      </c>
      <c r="J114" s="92">
        <f t="shared" si="4"/>
        <v>264300</v>
      </c>
      <c r="K114" s="67">
        <f t="shared" si="5"/>
        <v>0.17383548966951526</v>
      </c>
      <c r="L114" s="60" cm="1">
        <f t="array" ref="L114">INDEX('Subway Rank'!$L$2:$L$425,_xlfn.XMATCH($A114,'Subway Rank'!$C$2:$C$425),0)</f>
        <v>178</v>
      </c>
      <c r="M114" s="7"/>
      <c r="N114" s="7"/>
    </row>
    <row r="115" spans="1:14" x14ac:dyDescent="0.2">
      <c r="A115" s="59" t="s">
        <v>171</v>
      </c>
      <c r="B115" s="35" t="str">
        <f>'Avg Weekday'!B115</f>
        <v/>
      </c>
      <c r="C115" s="10" t="s">
        <v>6</v>
      </c>
      <c r="D115" s="11">
        <v>1739178</v>
      </c>
      <c r="E115" s="34">
        <v>1743441</v>
      </c>
      <c r="F115" s="34">
        <v>740054.95400000003</v>
      </c>
      <c r="G115" s="34">
        <v>840527</v>
      </c>
      <c r="H115" s="103">
        <v>1020739</v>
      </c>
      <c r="I115" s="105" cm="1">
        <f t="array" ref="I115">INDEX('Subway Rank'!$K$2:$K$425,_xlfn.XMATCH($A115,'Subway Rank'!$C$2:$C$425),0)</f>
        <v>1176225</v>
      </c>
      <c r="J115" s="92">
        <f t="shared" si="4"/>
        <v>155486</v>
      </c>
      <c r="K115" s="67">
        <f t="shared" si="5"/>
        <v>0.15232689257488938</v>
      </c>
      <c r="L115" s="60" cm="1">
        <f t="array" ref="L115">INDEX('Subway Rank'!$L$2:$L$425,_xlfn.XMATCH($A115,'Subway Rank'!$C$2:$C$425),0)</f>
        <v>263</v>
      </c>
      <c r="M115" s="7"/>
      <c r="N115" s="7"/>
    </row>
    <row r="116" spans="1:14" x14ac:dyDescent="0.2">
      <c r="A116" s="59" t="s">
        <v>172</v>
      </c>
      <c r="B116" s="35" t="str">
        <f>'Avg Weekday'!B116</f>
        <v/>
      </c>
      <c r="C116" s="10" t="s">
        <v>6</v>
      </c>
      <c r="D116" s="11">
        <v>9053980</v>
      </c>
      <c r="E116" s="34">
        <v>7836366</v>
      </c>
      <c r="F116" s="34">
        <v>2873797.9649999999</v>
      </c>
      <c r="G116" s="34">
        <v>4989268</v>
      </c>
      <c r="H116" s="103">
        <v>7255571</v>
      </c>
      <c r="I116" s="105" cm="1">
        <f t="array" ref="I116">INDEX('Subway Rank'!$K$2:$K$425,_xlfn.XMATCH($A116,'Subway Rank'!$C$2:$C$425),0)</f>
        <v>8399477</v>
      </c>
      <c r="J116" s="92">
        <f t="shared" si="4"/>
        <v>1143906</v>
      </c>
      <c r="K116" s="67">
        <f t="shared" si="5"/>
        <v>0.15765899058805985</v>
      </c>
      <c r="L116" s="60" cm="1">
        <f t="array" ref="L116">INDEX('Subway Rank'!$L$2:$L$425,_xlfn.XMATCH($A116,'Subway Rank'!$C$2:$C$425),0)</f>
        <v>25</v>
      </c>
      <c r="M116" s="7"/>
      <c r="N116" s="7"/>
    </row>
    <row r="117" spans="1:14" x14ac:dyDescent="0.2">
      <c r="A117" s="59" t="s">
        <v>173</v>
      </c>
      <c r="B117" s="35" t="str">
        <f>'Avg Weekday'!B117</f>
        <v/>
      </c>
      <c r="C117" s="10" t="s">
        <v>6</v>
      </c>
      <c r="D117" s="11">
        <v>2774993</v>
      </c>
      <c r="E117" s="34">
        <v>2795387</v>
      </c>
      <c r="F117" s="34">
        <v>1062723.9169999999</v>
      </c>
      <c r="G117" s="34">
        <v>1400855</v>
      </c>
      <c r="H117" s="103">
        <v>1810693</v>
      </c>
      <c r="I117" s="105" cm="1">
        <f t="array" ref="I117">INDEX('Subway Rank'!$K$2:$K$425,_xlfn.XMATCH($A117,'Subway Rank'!$C$2:$C$425),0)</f>
        <v>1985142</v>
      </c>
      <c r="J117" s="92">
        <f t="shared" si="4"/>
        <v>174449</v>
      </c>
      <c r="K117" s="67">
        <f t="shared" si="5"/>
        <v>9.6343775559965164E-2</v>
      </c>
      <c r="L117" s="60" cm="1">
        <f t="array" ref="L117">INDEX('Subway Rank'!$L$2:$L$425,_xlfn.XMATCH($A117,'Subway Rank'!$C$2:$C$425),0)</f>
        <v>172</v>
      </c>
      <c r="M117" s="7"/>
      <c r="N117" s="7"/>
    </row>
    <row r="118" spans="1:14" x14ac:dyDescent="0.2">
      <c r="A118" s="59" t="s">
        <v>174</v>
      </c>
      <c r="B118" s="35" t="str">
        <f>'Avg Weekday'!B118</f>
        <v/>
      </c>
      <c r="C118" s="10" t="s">
        <v>6</v>
      </c>
      <c r="D118" s="11">
        <v>1140677</v>
      </c>
      <c r="E118" s="34">
        <v>1208319</v>
      </c>
      <c r="F118" s="34">
        <v>435520.00799999997</v>
      </c>
      <c r="G118" s="34">
        <v>525186</v>
      </c>
      <c r="H118" s="103">
        <v>775145</v>
      </c>
      <c r="I118" s="105" cm="1">
        <f t="array" ref="I118">INDEX('Subway Rank'!$K$2:$K$425,_xlfn.XMATCH($A118,'Subway Rank'!$C$2:$C$425),0)</f>
        <v>990992</v>
      </c>
      <c r="J118" s="92">
        <f t="shared" si="4"/>
        <v>215847</v>
      </c>
      <c r="K118" s="67">
        <f t="shared" si="5"/>
        <v>0.27846015906701327</v>
      </c>
      <c r="L118" s="60" cm="1">
        <f t="array" ref="L118">INDEX('Subway Rank'!$L$2:$L$425,_xlfn.XMATCH($A118,'Subway Rank'!$C$2:$C$425),0)</f>
        <v>308</v>
      </c>
      <c r="M118" s="7"/>
      <c r="N118" s="7"/>
    </row>
    <row r="119" spans="1:14" x14ac:dyDescent="0.2">
      <c r="A119" s="59" t="s">
        <v>175</v>
      </c>
      <c r="B119" s="35" t="str">
        <f>'Avg Weekday'!B119</f>
        <v/>
      </c>
      <c r="C119" s="10" t="s">
        <v>6</v>
      </c>
      <c r="D119" s="11">
        <v>3478946</v>
      </c>
      <c r="E119" s="34">
        <v>3577496</v>
      </c>
      <c r="F119" s="34">
        <v>1240353.902</v>
      </c>
      <c r="G119" s="34">
        <v>1602668</v>
      </c>
      <c r="H119" s="103">
        <v>2285452</v>
      </c>
      <c r="I119" s="105" cm="1">
        <f t="array" ref="I119">INDEX('Subway Rank'!$K$2:$K$425,_xlfn.XMATCH($A119,'Subway Rank'!$C$2:$C$425),0)</f>
        <v>2701492</v>
      </c>
      <c r="J119" s="92">
        <f t="shared" si="4"/>
        <v>416040</v>
      </c>
      <c r="K119" s="67">
        <f t="shared" si="5"/>
        <v>0.18203838890512686</v>
      </c>
      <c r="L119" s="60" cm="1">
        <f t="array" ref="L119">INDEX('Subway Rank'!$L$2:$L$425,_xlfn.XMATCH($A119,'Subway Rank'!$C$2:$C$425),0)</f>
        <v>129</v>
      </c>
      <c r="M119" s="7"/>
      <c r="N119" s="7"/>
    </row>
    <row r="120" spans="1:14" x14ac:dyDescent="0.2">
      <c r="A120" s="59" t="s">
        <v>176</v>
      </c>
      <c r="B120" s="35" t="str">
        <f>'Avg Weekday'!B120</f>
        <v/>
      </c>
      <c r="C120" s="10" t="s">
        <v>6</v>
      </c>
      <c r="D120" s="11">
        <v>1060568</v>
      </c>
      <c r="E120" s="34">
        <v>1048249</v>
      </c>
      <c r="F120" s="34">
        <v>453974.011</v>
      </c>
      <c r="G120" s="34">
        <v>567370</v>
      </c>
      <c r="H120" s="103">
        <v>747264</v>
      </c>
      <c r="I120" s="105" cm="1">
        <f t="array" ref="I120">INDEX('Subway Rank'!$K$2:$K$425,_xlfn.XMATCH($A120,'Subway Rank'!$C$2:$C$425),0)</f>
        <v>795709</v>
      </c>
      <c r="J120" s="92">
        <f t="shared" si="4"/>
        <v>48445</v>
      </c>
      <c r="K120" s="67">
        <f t="shared" si="5"/>
        <v>6.4829832562521408E-2</v>
      </c>
      <c r="L120" s="60" cm="1">
        <f t="array" ref="L120">INDEX('Subway Rank'!$L$2:$L$425,_xlfn.XMATCH($A120,'Subway Rank'!$C$2:$C$425),0)</f>
        <v>339</v>
      </c>
      <c r="M120" s="7"/>
      <c r="N120" s="7"/>
    </row>
    <row r="121" spans="1:14" x14ac:dyDescent="0.2">
      <c r="A121" s="59" t="s">
        <v>177</v>
      </c>
      <c r="B121" s="35" t="str">
        <f>'Avg Weekday'!B121</f>
        <v/>
      </c>
      <c r="C121" s="10" t="s">
        <v>6</v>
      </c>
      <c r="D121" s="11">
        <v>1307405</v>
      </c>
      <c r="E121" s="34">
        <v>1284232</v>
      </c>
      <c r="F121" s="34">
        <v>607427.00300000003</v>
      </c>
      <c r="G121" s="34">
        <v>690326</v>
      </c>
      <c r="H121" s="103">
        <v>867812</v>
      </c>
      <c r="I121" s="105" cm="1">
        <f t="array" ref="I121">INDEX('Subway Rank'!$K$2:$K$425,_xlfn.XMATCH($A121,'Subway Rank'!$C$2:$C$425),0)</f>
        <v>951520</v>
      </c>
      <c r="J121" s="92">
        <f t="shared" si="4"/>
        <v>83708</v>
      </c>
      <c r="K121" s="67">
        <f t="shared" si="5"/>
        <v>9.645867999059704E-2</v>
      </c>
      <c r="L121" s="60" cm="1">
        <f t="array" ref="L121">INDEX('Subway Rank'!$L$2:$L$425,_xlfn.XMATCH($A121,'Subway Rank'!$C$2:$C$425),0)</f>
        <v>304</v>
      </c>
      <c r="M121" s="7"/>
      <c r="N121" s="7"/>
    </row>
    <row r="122" spans="1:14" x14ac:dyDescent="0.2">
      <c r="A122" s="59" t="s">
        <v>178</v>
      </c>
      <c r="B122" s="35" t="str">
        <f>'Avg Weekday'!B122</f>
        <v/>
      </c>
      <c r="C122" s="10" t="s">
        <v>6</v>
      </c>
      <c r="D122" s="11">
        <v>3778194</v>
      </c>
      <c r="E122" s="34">
        <v>3745994</v>
      </c>
      <c r="F122" s="34">
        <v>1683782.0209999999</v>
      </c>
      <c r="G122" s="34">
        <v>1947393</v>
      </c>
      <c r="H122" s="103">
        <v>2283378</v>
      </c>
      <c r="I122" s="105" cm="1">
        <f t="array" ref="I122">INDEX('Subway Rank'!$K$2:$K$425,_xlfn.XMATCH($A122,'Subway Rank'!$C$2:$C$425),0)</f>
        <v>2635382</v>
      </c>
      <c r="J122" s="92">
        <f t="shared" si="4"/>
        <v>352004</v>
      </c>
      <c r="K122" s="67">
        <f t="shared" si="5"/>
        <v>0.15415932009505215</v>
      </c>
      <c r="L122" s="60" cm="1">
        <f t="array" ref="L122">INDEX('Subway Rank'!$L$2:$L$425,_xlfn.XMATCH($A122,'Subway Rank'!$C$2:$C$425),0)</f>
        <v>132</v>
      </c>
      <c r="M122" s="7"/>
      <c r="N122" s="7"/>
    </row>
    <row r="123" spans="1:14" x14ac:dyDescent="0.2">
      <c r="A123" s="59" t="s">
        <v>179</v>
      </c>
      <c r="B123" s="35" t="str">
        <f>'Avg Weekday'!B123</f>
        <v/>
      </c>
      <c r="C123" s="10" t="s">
        <v>6</v>
      </c>
      <c r="D123" s="11">
        <v>1402102</v>
      </c>
      <c r="E123" s="34">
        <v>1506905</v>
      </c>
      <c r="F123" s="34">
        <v>728237.97400000005</v>
      </c>
      <c r="G123" s="34">
        <v>868771</v>
      </c>
      <c r="H123" s="103">
        <v>995482</v>
      </c>
      <c r="I123" s="105" cm="1">
        <f t="array" ref="I123">INDEX('Subway Rank'!$K$2:$K$425,_xlfn.XMATCH($A123,'Subway Rank'!$C$2:$C$425),0)</f>
        <v>1112371</v>
      </c>
      <c r="J123" s="92">
        <f t="shared" si="4"/>
        <v>116889</v>
      </c>
      <c r="K123" s="67">
        <f t="shared" si="5"/>
        <v>0.11741950130690459</v>
      </c>
      <c r="L123" s="60" cm="1">
        <f t="array" ref="L123">INDEX('Subway Rank'!$L$2:$L$425,_xlfn.XMATCH($A123,'Subway Rank'!$C$2:$C$425),0)</f>
        <v>285</v>
      </c>
      <c r="M123" s="7"/>
      <c r="N123" s="7"/>
    </row>
    <row r="124" spans="1:14" x14ac:dyDescent="0.2">
      <c r="A124" s="59" t="s">
        <v>180</v>
      </c>
      <c r="B124" s="35" t="str">
        <f>'Avg Weekday'!B124</f>
        <v/>
      </c>
      <c r="C124" s="10" t="s">
        <v>6</v>
      </c>
      <c r="D124" s="11">
        <v>2810636</v>
      </c>
      <c r="E124" s="34">
        <v>2759349</v>
      </c>
      <c r="F124" s="34">
        <v>1292867.9110000001</v>
      </c>
      <c r="G124" s="34">
        <v>1317906</v>
      </c>
      <c r="H124" s="103">
        <v>1445460</v>
      </c>
      <c r="I124" s="105" cm="1">
        <f t="array" ref="I124">INDEX('Subway Rank'!$K$2:$K$425,_xlfn.XMATCH($A124,'Subway Rank'!$C$2:$C$425),0)</f>
        <v>1647748</v>
      </c>
      <c r="J124" s="92">
        <f t="shared" si="4"/>
        <v>202288</v>
      </c>
      <c r="K124" s="67">
        <f t="shared" si="5"/>
        <v>0.13994714485354143</v>
      </c>
      <c r="L124" s="60" cm="1">
        <f t="array" ref="L124">INDEX('Subway Rank'!$L$2:$L$425,_xlfn.XMATCH($A124,'Subway Rank'!$C$2:$C$425),0)</f>
        <v>208</v>
      </c>
      <c r="M124" s="7"/>
      <c r="N124" s="7"/>
    </row>
    <row r="125" spans="1:14" x14ac:dyDescent="0.2">
      <c r="A125" s="59" t="s">
        <v>181</v>
      </c>
      <c r="B125" s="35" t="str">
        <f>'Avg Weekday'!B125</f>
        <v/>
      </c>
      <c r="C125" s="10" t="s">
        <v>6</v>
      </c>
      <c r="D125" s="11">
        <v>671545</v>
      </c>
      <c r="E125" s="34">
        <v>600188</v>
      </c>
      <c r="F125" s="34">
        <v>298031.05200000003</v>
      </c>
      <c r="G125" s="34">
        <v>418114</v>
      </c>
      <c r="H125" s="103">
        <v>517348</v>
      </c>
      <c r="I125" s="105" cm="1">
        <f t="array" ref="I125">INDEX('Subway Rank'!$K$2:$K$425,_xlfn.XMATCH($A125,'Subway Rank'!$C$2:$C$425),0)</f>
        <v>548179</v>
      </c>
      <c r="J125" s="92">
        <f t="shared" si="4"/>
        <v>30831</v>
      </c>
      <c r="K125" s="67">
        <f t="shared" si="5"/>
        <v>5.9594315625072482E-2</v>
      </c>
      <c r="L125" s="60" cm="1">
        <f t="array" ref="L125">INDEX('Subway Rank'!$L$2:$L$425,_xlfn.XMATCH($A125,'Subway Rank'!$C$2:$C$425),0)</f>
        <v>380</v>
      </c>
      <c r="M125" s="7"/>
      <c r="N125" s="7"/>
    </row>
    <row r="126" spans="1:14" x14ac:dyDescent="0.2">
      <c r="A126" s="59" t="s">
        <v>182</v>
      </c>
      <c r="B126" s="35" t="str">
        <f>'Avg Weekday'!B126</f>
        <v/>
      </c>
      <c r="C126" s="10" t="s">
        <v>6</v>
      </c>
      <c r="D126" s="11">
        <v>3598843</v>
      </c>
      <c r="E126" s="34">
        <v>3302691</v>
      </c>
      <c r="F126" s="34">
        <v>1306172.95</v>
      </c>
      <c r="G126" s="34">
        <v>1062745</v>
      </c>
      <c r="H126" s="103">
        <v>1091454</v>
      </c>
      <c r="I126" s="105" cm="1">
        <f t="array" ref="I126">INDEX('Subway Rank'!$K$2:$K$425,_xlfn.XMATCH($A126,'Subway Rank'!$C$2:$C$425),0)</f>
        <v>861420</v>
      </c>
      <c r="J126" s="92">
        <f t="shared" si="4"/>
        <v>-230034</v>
      </c>
      <c r="K126" s="67">
        <f t="shared" si="5"/>
        <v>-0.21075922576672951</v>
      </c>
      <c r="L126" s="60" cm="1">
        <f t="array" ref="L126">INDEX('Subway Rank'!$L$2:$L$425,_xlfn.XMATCH($A126,'Subway Rank'!$C$2:$C$425),0)</f>
        <v>312</v>
      </c>
      <c r="M126" s="7"/>
      <c r="N126" s="7"/>
    </row>
    <row r="127" spans="1:14" s="4" customFormat="1" x14ac:dyDescent="0.2">
      <c r="A127" s="59" t="s">
        <v>183</v>
      </c>
      <c r="B127" s="35" t="str">
        <f>'Avg Weekday'!B127</f>
        <v/>
      </c>
      <c r="C127" s="10" t="s">
        <v>6</v>
      </c>
      <c r="D127" s="11">
        <v>3490924</v>
      </c>
      <c r="E127" s="34">
        <v>3615019</v>
      </c>
      <c r="F127" s="34">
        <v>1261244.9110000001</v>
      </c>
      <c r="G127" s="34">
        <v>1605517</v>
      </c>
      <c r="H127" s="103">
        <v>2241074</v>
      </c>
      <c r="I127" s="105" cm="1">
        <f t="array" ref="I127">INDEX('Subway Rank'!$K$2:$K$425,_xlfn.XMATCH($A127,'Subway Rank'!$C$2:$C$425),0)</f>
        <v>2625017</v>
      </c>
      <c r="J127" s="92">
        <f t="shared" si="4"/>
        <v>383943</v>
      </c>
      <c r="K127" s="67">
        <f t="shared" si="5"/>
        <v>0.17132098270739832</v>
      </c>
      <c r="L127" s="60" cm="1">
        <f t="array" ref="L127">INDEX('Subway Rank'!$L$2:$L$425,_xlfn.XMATCH($A127,'Subway Rank'!$C$2:$C$425),0)</f>
        <v>125</v>
      </c>
      <c r="M127" s="7"/>
      <c r="N127" s="7"/>
    </row>
    <row r="128" spans="1:14" s="4" customFormat="1" x14ac:dyDescent="0.2">
      <c r="A128" s="59" t="s">
        <v>184</v>
      </c>
      <c r="B128" s="35">
        <f>'Avg Weekday'!B128</f>
        <v>18</v>
      </c>
      <c r="C128" s="10" t="s">
        <v>6</v>
      </c>
      <c r="D128" s="11">
        <v>725022</v>
      </c>
      <c r="E128" s="34">
        <v>1472067</v>
      </c>
      <c r="F128" s="34">
        <v>591080.96900000004</v>
      </c>
      <c r="G128" s="34">
        <v>613375</v>
      </c>
      <c r="H128" s="103">
        <v>797703</v>
      </c>
      <c r="I128" s="105" cm="1">
        <f t="array" ref="I128">INDEX('Subway Rank'!$K$2:$K$425,_xlfn.XMATCH($A128,'Subway Rank'!$C$2:$C$425),0)</f>
        <v>821947</v>
      </c>
      <c r="J128" s="92">
        <f t="shared" si="4"/>
        <v>24244</v>
      </c>
      <c r="K128" s="67">
        <f t="shared" si="5"/>
        <v>3.0392263787399572E-2</v>
      </c>
      <c r="L128" s="60" cm="1">
        <f t="array" ref="L128">INDEX('Subway Rank'!$L$2:$L$425,_xlfn.XMATCH($A128,'Subway Rank'!$C$2:$C$425),0)</f>
        <v>326</v>
      </c>
      <c r="M128" s="7"/>
      <c r="N128" s="7"/>
    </row>
    <row r="129" spans="1:14" s="4" customFormat="1" x14ac:dyDescent="0.2">
      <c r="A129" s="59" t="s">
        <v>185</v>
      </c>
      <c r="B129" s="35" t="str">
        <f>'Avg Weekday'!B129</f>
        <v/>
      </c>
      <c r="C129" s="10" t="s">
        <v>6</v>
      </c>
      <c r="D129" s="11">
        <v>1063828</v>
      </c>
      <c r="E129" s="34">
        <v>1076510</v>
      </c>
      <c r="F129" s="34">
        <v>479409.03700000001</v>
      </c>
      <c r="G129" s="34">
        <v>526390</v>
      </c>
      <c r="H129" s="103">
        <v>569841</v>
      </c>
      <c r="I129" s="105" cm="1">
        <f t="array" ref="I129">INDEX('Subway Rank'!$K$2:$K$425,_xlfn.XMATCH($A129,'Subway Rank'!$C$2:$C$425),0)</f>
        <v>623164</v>
      </c>
      <c r="J129" s="92">
        <f t="shared" si="4"/>
        <v>53323</v>
      </c>
      <c r="K129" s="67">
        <f t="shared" si="5"/>
        <v>9.3575225369883885E-2</v>
      </c>
      <c r="L129" s="60" cm="1">
        <f t="array" ref="L129">INDEX('Subway Rank'!$L$2:$L$425,_xlfn.XMATCH($A129,'Subway Rank'!$C$2:$C$425),0)</f>
        <v>368</v>
      </c>
      <c r="M129" s="7"/>
      <c r="N129" s="7"/>
    </row>
    <row r="130" spans="1:14" s="4" customFormat="1" x14ac:dyDescent="0.2">
      <c r="A130" s="59" t="s">
        <v>186</v>
      </c>
      <c r="B130" s="35" t="str">
        <f>'Avg Weekday'!B130</f>
        <v/>
      </c>
      <c r="C130" s="10" t="s">
        <v>6</v>
      </c>
      <c r="D130" s="11">
        <v>2818535</v>
      </c>
      <c r="E130" s="34">
        <v>2862033</v>
      </c>
      <c r="F130" s="34">
        <v>1335645.0179999999</v>
      </c>
      <c r="G130" s="34">
        <v>1537560</v>
      </c>
      <c r="H130" s="103">
        <v>1844979</v>
      </c>
      <c r="I130" s="105" cm="1">
        <f t="array" ref="I130">INDEX('Subway Rank'!$K$2:$K$425,_xlfn.XMATCH($A130,'Subway Rank'!$C$2:$C$425),0)</f>
        <v>1947722</v>
      </c>
      <c r="J130" s="92">
        <f t="shared" si="4"/>
        <v>102743</v>
      </c>
      <c r="K130" s="67">
        <f t="shared" si="5"/>
        <v>5.5687896718607639E-2</v>
      </c>
      <c r="L130" s="60" cm="1">
        <f t="array" ref="L130">INDEX('Subway Rank'!$L$2:$L$425,_xlfn.XMATCH($A130,'Subway Rank'!$C$2:$C$425),0)</f>
        <v>166</v>
      </c>
      <c r="M130" s="7"/>
      <c r="N130" s="7"/>
    </row>
    <row r="131" spans="1:14" x14ac:dyDescent="0.2">
      <c r="A131" s="59" t="s">
        <v>187</v>
      </c>
      <c r="B131" s="35" t="str">
        <f>'Avg Weekday'!B131</f>
        <v/>
      </c>
      <c r="C131" s="10" t="s">
        <v>6</v>
      </c>
      <c r="D131" s="11">
        <v>5161293</v>
      </c>
      <c r="E131" s="34">
        <v>5061013</v>
      </c>
      <c r="F131" s="34">
        <v>2181584.949</v>
      </c>
      <c r="G131" s="34">
        <v>2569628</v>
      </c>
      <c r="H131" s="103">
        <v>3024750</v>
      </c>
      <c r="I131" s="105" cm="1">
        <f t="array" ref="I131">INDEX('Subway Rank'!$K$2:$K$425,_xlfn.XMATCH($A131,'Subway Rank'!$C$2:$C$425),0)</f>
        <v>3194658</v>
      </c>
      <c r="J131" s="92">
        <f t="shared" si="4"/>
        <v>169908</v>
      </c>
      <c r="K131" s="67">
        <f t="shared" si="5"/>
        <v>5.6172576245970739E-2</v>
      </c>
      <c r="L131" s="60" cm="1">
        <f t="array" ref="L131">INDEX('Subway Rank'!$L$2:$L$425,_xlfn.XMATCH($A131,'Subway Rank'!$C$2:$C$425),0)</f>
        <v>95</v>
      </c>
      <c r="M131" s="7"/>
      <c r="N131" s="7"/>
    </row>
    <row r="132" spans="1:14" x14ac:dyDescent="0.2">
      <c r="A132" s="59" t="s">
        <v>188</v>
      </c>
      <c r="B132" s="35">
        <f>'Avg Weekday'!B132</f>
        <v>19</v>
      </c>
      <c r="C132" s="10" t="s">
        <v>6</v>
      </c>
      <c r="D132" s="11">
        <v>3099383</v>
      </c>
      <c r="E132" s="34">
        <v>3051736</v>
      </c>
      <c r="F132" s="34">
        <v>1368062.9850000001</v>
      </c>
      <c r="G132" s="34">
        <v>1579762</v>
      </c>
      <c r="H132" s="103">
        <v>1917284</v>
      </c>
      <c r="I132" s="105" cm="1">
        <f t="array" ref="I132">INDEX('Subway Rank'!$K$2:$K$425,_xlfn.XMATCH($A132,'Subway Rank'!$C$2:$C$425),0)</f>
        <v>2060505</v>
      </c>
      <c r="J132" s="92">
        <f t="shared" si="4"/>
        <v>143221</v>
      </c>
      <c r="K132" s="67">
        <f t="shared" si="5"/>
        <v>7.4699940123633221E-2</v>
      </c>
      <c r="L132" s="60" cm="1">
        <f t="array" ref="L132">INDEX('Subway Rank'!$L$2:$L$425,_xlfn.XMATCH($A132,'Subway Rank'!$C$2:$C$425),0)</f>
        <v>165</v>
      </c>
      <c r="M132" s="7"/>
      <c r="N132" s="7"/>
    </row>
    <row r="133" spans="1:14" x14ac:dyDescent="0.2">
      <c r="A133" s="59" t="s">
        <v>189</v>
      </c>
      <c r="B133" s="35" t="str">
        <f>'Avg Weekday'!B133</f>
        <v/>
      </c>
      <c r="C133" s="10" t="s">
        <v>6</v>
      </c>
      <c r="D133" s="11">
        <v>1550414</v>
      </c>
      <c r="E133" s="34">
        <v>1781419</v>
      </c>
      <c r="F133" s="34">
        <v>589681.94200000004</v>
      </c>
      <c r="G133" s="34">
        <v>667841</v>
      </c>
      <c r="H133" s="103">
        <v>845791</v>
      </c>
      <c r="I133" s="105" cm="1">
        <f t="array" ref="I133">INDEX('Subway Rank'!$K$2:$K$425,_xlfn.XMATCH($A133,'Subway Rank'!$C$2:$C$425),0)</f>
        <v>1554195</v>
      </c>
      <c r="J133" s="92">
        <f t="shared" si="4"/>
        <v>708404</v>
      </c>
      <c r="K133" s="67">
        <f t="shared" si="5"/>
        <v>0.83756388989714958</v>
      </c>
      <c r="L133" s="60" cm="1">
        <f t="array" ref="L133">INDEX('Subway Rank'!$L$2:$L$425,_xlfn.XMATCH($A133,'Subway Rank'!$C$2:$C$425),0)</f>
        <v>223</v>
      </c>
      <c r="M133" s="7"/>
      <c r="N133" s="7"/>
    </row>
    <row r="134" spans="1:14" x14ac:dyDescent="0.2">
      <c r="A134" s="59" t="s">
        <v>190</v>
      </c>
      <c r="B134" s="35" t="str">
        <f>'Avg Weekday'!B134</f>
        <v/>
      </c>
      <c r="C134" s="10" t="s">
        <v>6</v>
      </c>
      <c r="D134" s="11">
        <v>1649340</v>
      </c>
      <c r="E134" s="34">
        <v>1722852</v>
      </c>
      <c r="F134" s="34">
        <v>667262.027</v>
      </c>
      <c r="G134" s="34">
        <v>895280</v>
      </c>
      <c r="H134" s="103">
        <v>1201492</v>
      </c>
      <c r="I134" s="105" cm="1">
        <f t="array" ref="I134">INDEX('Subway Rank'!$K$2:$K$425,_xlfn.XMATCH($A134,'Subway Rank'!$C$2:$C$425),0)</f>
        <v>1342389</v>
      </c>
      <c r="J134" s="92">
        <f t="shared" si="4"/>
        <v>140897</v>
      </c>
      <c r="K134" s="67">
        <f t="shared" si="5"/>
        <v>0.11726836300200084</v>
      </c>
      <c r="L134" s="60" cm="1">
        <f t="array" ref="L134">INDEX('Subway Rank'!$L$2:$L$425,_xlfn.XMATCH($A134,'Subway Rank'!$C$2:$C$425),0)</f>
        <v>241</v>
      </c>
      <c r="M134" s="7"/>
      <c r="N134" s="7"/>
    </row>
    <row r="135" spans="1:14" x14ac:dyDescent="0.2">
      <c r="A135" s="59" t="s">
        <v>191</v>
      </c>
      <c r="B135" s="35" t="str">
        <f>'Avg Weekday'!B135</f>
        <v/>
      </c>
      <c r="C135" s="10" t="s">
        <v>6</v>
      </c>
      <c r="D135" s="11">
        <v>901928</v>
      </c>
      <c r="E135" s="34">
        <v>880879</v>
      </c>
      <c r="F135" s="34">
        <v>436010.97700000001</v>
      </c>
      <c r="G135" s="34">
        <v>451537</v>
      </c>
      <c r="H135" s="103">
        <v>459057</v>
      </c>
      <c r="I135" s="105" cm="1">
        <f t="array" ref="I135">INDEX('Subway Rank'!$K$2:$K$425,_xlfn.XMATCH($A135,'Subway Rank'!$C$2:$C$425),0)</f>
        <v>440455</v>
      </c>
      <c r="J135" s="92">
        <f t="shared" si="4"/>
        <v>-18602</v>
      </c>
      <c r="K135" s="67">
        <f t="shared" si="5"/>
        <v>-4.0522200946723388E-2</v>
      </c>
      <c r="L135" s="60" cm="1">
        <f t="array" ref="L135">INDEX('Subway Rank'!$L$2:$L$425,_xlfn.XMATCH($A135,'Subway Rank'!$C$2:$C$425),0)</f>
        <v>397</v>
      </c>
      <c r="M135" s="7"/>
      <c r="N135" s="7"/>
    </row>
    <row r="136" spans="1:14" s="4" customFormat="1" x14ac:dyDescent="0.2">
      <c r="A136" s="59" t="s">
        <v>192</v>
      </c>
      <c r="B136" s="35" t="str">
        <f>'Avg Weekday'!B136</f>
        <v/>
      </c>
      <c r="C136" s="10" t="s">
        <v>6</v>
      </c>
      <c r="D136" s="11">
        <v>2178439</v>
      </c>
      <c r="E136" s="34">
        <v>2144338</v>
      </c>
      <c r="F136" s="34">
        <v>724725.978</v>
      </c>
      <c r="G136" s="34">
        <v>916121</v>
      </c>
      <c r="H136" s="103">
        <v>1328169</v>
      </c>
      <c r="I136" s="105" cm="1">
        <f t="array" ref="I136">INDEX('Subway Rank'!$K$2:$K$425,_xlfn.XMATCH($A136,'Subway Rank'!$C$2:$C$425),0)</f>
        <v>1587595</v>
      </c>
      <c r="J136" s="92">
        <f t="shared" si="4"/>
        <v>259426</v>
      </c>
      <c r="K136" s="67">
        <f t="shared" si="5"/>
        <v>0.19532604661003231</v>
      </c>
      <c r="L136" s="60" cm="1">
        <f t="array" ref="L136">INDEX('Subway Rank'!$L$2:$L$425,_xlfn.XMATCH($A136,'Subway Rank'!$C$2:$C$425),0)</f>
        <v>202</v>
      </c>
      <c r="M136" s="7"/>
      <c r="N136" s="7"/>
    </row>
    <row r="137" spans="1:14" x14ac:dyDescent="0.2">
      <c r="A137" s="59" t="s">
        <v>193</v>
      </c>
      <c r="B137" s="35" t="str">
        <f>'Avg Weekday'!B137</f>
        <v/>
      </c>
      <c r="C137" s="10" t="s">
        <v>6</v>
      </c>
      <c r="D137" s="11">
        <v>1534802</v>
      </c>
      <c r="E137" s="34">
        <v>1609332</v>
      </c>
      <c r="F137" s="34">
        <v>574938.99199999997</v>
      </c>
      <c r="G137" s="34">
        <v>787190</v>
      </c>
      <c r="H137" s="103">
        <v>1083797</v>
      </c>
      <c r="I137" s="105" cm="1">
        <f t="array" ref="I137">INDEX('Subway Rank'!$K$2:$K$425,_xlfn.XMATCH($A137,'Subway Rank'!$C$2:$C$425),0)</f>
        <v>1263928</v>
      </c>
      <c r="J137" s="92">
        <f t="shared" si="4"/>
        <v>180131</v>
      </c>
      <c r="K137" s="67">
        <f t="shared" si="5"/>
        <v>0.16620363407538497</v>
      </c>
      <c r="L137" s="60" cm="1">
        <f t="array" ref="L137">INDEX('Subway Rank'!$L$2:$L$425,_xlfn.XMATCH($A137,'Subway Rank'!$C$2:$C$425),0)</f>
        <v>252</v>
      </c>
      <c r="M137" s="7"/>
      <c r="N137" s="7"/>
    </row>
    <row r="138" spans="1:14" x14ac:dyDescent="0.2">
      <c r="A138" s="59" t="s">
        <v>194</v>
      </c>
      <c r="B138" s="35" t="str">
        <f>'Avg Weekday'!B138</f>
        <v/>
      </c>
      <c r="C138" s="10" t="s">
        <v>6</v>
      </c>
      <c r="D138" s="11">
        <v>4615664</v>
      </c>
      <c r="E138" s="34">
        <v>4579191</v>
      </c>
      <c r="F138" s="34">
        <v>1838369.0109999999</v>
      </c>
      <c r="G138" s="34">
        <v>2288692</v>
      </c>
      <c r="H138" s="103">
        <v>2879052</v>
      </c>
      <c r="I138" s="105" cm="1">
        <f t="array" ref="I138">INDEX('Subway Rank'!$K$2:$K$425,_xlfn.XMATCH($A138,'Subway Rank'!$C$2:$C$425),0)</f>
        <v>3220518</v>
      </c>
      <c r="J138" s="92">
        <f t="shared" si="4"/>
        <v>341466</v>
      </c>
      <c r="K138" s="67">
        <f t="shared" si="5"/>
        <v>0.11860362369279888</v>
      </c>
      <c r="L138" s="60" cm="1">
        <f t="array" ref="L138">INDEX('Subway Rank'!$L$2:$L$425,_xlfn.XMATCH($A138,'Subway Rank'!$C$2:$C$425),0)</f>
        <v>108</v>
      </c>
      <c r="M138" s="7"/>
      <c r="N138" s="7"/>
    </row>
    <row r="139" spans="1:14" x14ac:dyDescent="0.2">
      <c r="A139" s="59" t="s">
        <v>195</v>
      </c>
      <c r="B139" s="35" t="str">
        <f>'Avg Weekday'!B139</f>
        <v/>
      </c>
      <c r="C139" s="10" t="s">
        <v>6</v>
      </c>
      <c r="D139" s="11">
        <v>1994734</v>
      </c>
      <c r="E139" s="34">
        <v>1957538</v>
      </c>
      <c r="F139" s="34">
        <v>835379.92799999996</v>
      </c>
      <c r="G139" s="34">
        <v>1023916</v>
      </c>
      <c r="H139" s="103">
        <v>1232328</v>
      </c>
      <c r="I139" s="105" cm="1">
        <f t="array" ref="I139">INDEX('Subway Rank'!$K$2:$K$425,_xlfn.XMATCH($A139,'Subway Rank'!$C$2:$C$425),0)</f>
        <v>1296344</v>
      </c>
      <c r="J139" s="92">
        <f t="shared" ref="J139:J202" si="6">I139-H139</f>
        <v>64016</v>
      </c>
      <c r="K139" s="67">
        <f t="shared" ref="K139:K202" si="7">J139/H139</f>
        <v>5.194720885997884E-2</v>
      </c>
      <c r="L139" s="60" cm="1">
        <f t="array" ref="L139">INDEX('Subway Rank'!$L$2:$L$425,_xlfn.XMATCH($A139,'Subway Rank'!$C$2:$C$425),0)</f>
        <v>245</v>
      </c>
      <c r="M139" s="7"/>
      <c r="N139" s="7"/>
    </row>
    <row r="140" spans="1:14" s="4" customFormat="1" x14ac:dyDescent="0.2">
      <c r="A140" s="59" t="s">
        <v>196</v>
      </c>
      <c r="B140" s="35" t="str">
        <f>'Avg Weekday'!B140</f>
        <v/>
      </c>
      <c r="C140" s="10" t="s">
        <v>6</v>
      </c>
      <c r="D140" s="11">
        <v>10364534</v>
      </c>
      <c r="E140" s="34">
        <v>10135722</v>
      </c>
      <c r="F140" s="34">
        <v>3356705.8960000002</v>
      </c>
      <c r="G140" s="34">
        <v>3728044</v>
      </c>
      <c r="H140" s="103">
        <v>5334384</v>
      </c>
      <c r="I140" s="105" cm="1">
        <f t="array" ref="I140">INDEX('Subway Rank'!$K$2:$K$425,_xlfn.XMATCH($A140,'Subway Rank'!$C$2:$C$425),0)</f>
        <v>6066699</v>
      </c>
      <c r="J140" s="92">
        <f t="shared" si="6"/>
        <v>732315</v>
      </c>
      <c r="K140" s="67">
        <f t="shared" si="7"/>
        <v>0.13728201794246533</v>
      </c>
      <c r="L140" s="60" cm="1">
        <f t="array" ref="L140">INDEX('Subway Rank'!$L$2:$L$425,_xlfn.XMATCH($A140,'Subway Rank'!$C$2:$C$425),0)</f>
        <v>32</v>
      </c>
      <c r="M140" s="7"/>
      <c r="N140" s="7"/>
    </row>
    <row r="141" spans="1:14" x14ac:dyDescent="0.2">
      <c r="A141" s="59" t="s">
        <v>197</v>
      </c>
      <c r="B141" s="35" t="str">
        <f>'Avg Weekday'!B141</f>
        <v/>
      </c>
      <c r="C141" s="10" t="s">
        <v>6</v>
      </c>
      <c r="D141" s="11">
        <v>1467166</v>
      </c>
      <c r="E141" s="34">
        <v>1391945</v>
      </c>
      <c r="F141" s="34">
        <v>677801.02</v>
      </c>
      <c r="G141" s="34">
        <v>739465</v>
      </c>
      <c r="H141" s="103">
        <v>767792</v>
      </c>
      <c r="I141" s="105" cm="1">
        <f t="array" ref="I141">INDEX('Subway Rank'!$K$2:$K$425,_xlfn.XMATCH($A141,'Subway Rank'!$C$2:$C$425),0)</f>
        <v>756318</v>
      </c>
      <c r="J141" s="92">
        <f t="shared" si="6"/>
        <v>-11474</v>
      </c>
      <c r="K141" s="67">
        <f t="shared" si="7"/>
        <v>-1.4944151541042366E-2</v>
      </c>
      <c r="L141" s="60" cm="1">
        <f t="array" ref="L141">INDEX('Subway Rank'!$L$2:$L$425,_xlfn.XMATCH($A141,'Subway Rank'!$C$2:$C$425),0)</f>
        <v>347</v>
      </c>
      <c r="M141" s="7"/>
      <c r="N141" s="7"/>
    </row>
    <row r="142" spans="1:14" x14ac:dyDescent="0.2">
      <c r="A142" s="59" t="s">
        <v>198</v>
      </c>
      <c r="B142" s="35" t="str">
        <f>'Avg Weekday'!B142</f>
        <v/>
      </c>
      <c r="C142" s="10" t="s">
        <v>6</v>
      </c>
      <c r="D142" s="11">
        <v>7920192</v>
      </c>
      <c r="E142" s="34">
        <v>7933008</v>
      </c>
      <c r="F142" s="34">
        <v>3654953.0430000001</v>
      </c>
      <c r="G142" s="34">
        <v>3936420</v>
      </c>
      <c r="H142" s="103">
        <v>4584880</v>
      </c>
      <c r="I142" s="105" cm="1">
        <f t="array" ref="I142">INDEX('Subway Rank'!$K$2:$K$425,_xlfn.XMATCH($A142,'Subway Rank'!$C$2:$C$425),0)</f>
        <v>5071387</v>
      </c>
      <c r="J142" s="92">
        <f t="shared" si="6"/>
        <v>486507</v>
      </c>
      <c r="K142" s="67">
        <f t="shared" si="7"/>
        <v>0.10611117412015146</v>
      </c>
      <c r="L142" s="60" cm="1">
        <f t="array" ref="L142">INDEX('Subway Rank'!$L$2:$L$425,_xlfn.XMATCH($A142,'Subway Rank'!$C$2:$C$425),0)</f>
        <v>52</v>
      </c>
      <c r="M142" s="7"/>
      <c r="N142" s="7"/>
    </row>
    <row r="143" spans="1:14" s="4" customFormat="1" x14ac:dyDescent="0.2">
      <c r="A143" s="59" t="s">
        <v>199</v>
      </c>
      <c r="B143" s="35" t="str">
        <f>'Avg Weekday'!B143</f>
        <v/>
      </c>
      <c r="C143" s="10" t="s">
        <v>6</v>
      </c>
      <c r="D143" s="11">
        <v>411331</v>
      </c>
      <c r="E143" s="34">
        <v>420647</v>
      </c>
      <c r="F143" s="34">
        <v>222324.99600000001</v>
      </c>
      <c r="G143" s="34">
        <v>247051</v>
      </c>
      <c r="H143" s="103">
        <v>263283</v>
      </c>
      <c r="I143" s="105" cm="1">
        <f t="array" ref="I143">INDEX('Subway Rank'!$K$2:$K$425,_xlfn.XMATCH($A143,'Subway Rank'!$C$2:$C$425),0)</f>
        <v>286484</v>
      </c>
      <c r="J143" s="92">
        <f t="shared" si="6"/>
        <v>23201</v>
      </c>
      <c r="K143" s="67">
        <f t="shared" si="7"/>
        <v>8.8121906845485654E-2</v>
      </c>
      <c r="L143" s="60" cm="1">
        <f t="array" ref="L143">INDEX('Subway Rank'!$L$2:$L$425,_xlfn.XMATCH($A143,'Subway Rank'!$C$2:$C$425),0)</f>
        <v>412</v>
      </c>
      <c r="M143" s="7"/>
      <c r="N143" s="7"/>
    </row>
    <row r="144" spans="1:14" x14ac:dyDescent="0.2">
      <c r="A144" s="59" t="s">
        <v>200</v>
      </c>
      <c r="B144" s="35" t="str">
        <f>'Avg Weekday'!B144</f>
        <v/>
      </c>
      <c r="C144" s="10" t="s">
        <v>6</v>
      </c>
      <c r="D144" s="11">
        <v>6776248</v>
      </c>
      <c r="E144" s="34">
        <v>6708640</v>
      </c>
      <c r="F144" s="34">
        <v>2419409.9789999998</v>
      </c>
      <c r="G144" s="34">
        <v>2878314</v>
      </c>
      <c r="H144" s="103">
        <v>3915266</v>
      </c>
      <c r="I144" s="105" cm="1">
        <f t="array" ref="I144">INDEX('Subway Rank'!$K$2:$K$425,_xlfn.XMATCH($A144,'Subway Rank'!$C$2:$C$425),0)</f>
        <v>4272247</v>
      </c>
      <c r="J144" s="92">
        <f t="shared" si="6"/>
        <v>356981</v>
      </c>
      <c r="K144" s="67">
        <f t="shared" si="7"/>
        <v>9.1176691443186741E-2</v>
      </c>
      <c r="L144" s="60" cm="1">
        <f t="array" ref="L144">INDEX('Subway Rank'!$L$2:$L$425,_xlfn.XMATCH($A144,'Subway Rank'!$C$2:$C$425),0)</f>
        <v>65</v>
      </c>
      <c r="M144" s="7"/>
      <c r="N144" s="7"/>
    </row>
    <row r="145" spans="1:14" s="4" customFormat="1" x14ac:dyDescent="0.2">
      <c r="A145" s="59" t="s">
        <v>201</v>
      </c>
      <c r="B145" s="35" t="str">
        <f>'Avg Weekday'!B145</f>
        <v/>
      </c>
      <c r="C145" s="10" t="s">
        <v>6</v>
      </c>
      <c r="D145" s="11">
        <v>4000252</v>
      </c>
      <c r="E145" s="34">
        <v>3290894</v>
      </c>
      <c r="F145" s="34">
        <v>1541784.0190000001</v>
      </c>
      <c r="G145" s="34">
        <v>2155743</v>
      </c>
      <c r="H145" s="103">
        <v>2485248</v>
      </c>
      <c r="I145" s="105" cm="1">
        <f t="array" ref="I145">INDEX('Subway Rank'!$K$2:$K$425,_xlfn.XMATCH($A145,'Subway Rank'!$C$2:$C$425),0)</f>
        <v>2772609</v>
      </c>
      <c r="J145" s="92">
        <f t="shared" si="6"/>
        <v>287361</v>
      </c>
      <c r="K145" s="67">
        <f t="shared" si="7"/>
        <v>0.11562668997218789</v>
      </c>
      <c r="L145" s="60" cm="1">
        <f t="array" ref="L145">INDEX('Subway Rank'!$L$2:$L$425,_xlfn.XMATCH($A145,'Subway Rank'!$C$2:$C$425),0)</f>
        <v>119</v>
      </c>
      <c r="M145" s="7"/>
      <c r="N145" s="7"/>
    </row>
    <row r="146" spans="1:14" x14ac:dyDescent="0.2">
      <c r="A146" s="59" t="s">
        <v>202</v>
      </c>
      <c r="B146" s="35"/>
      <c r="C146" s="10" t="s">
        <v>6</v>
      </c>
      <c r="D146" s="11">
        <v>1149528</v>
      </c>
      <c r="E146" s="34">
        <v>1177275</v>
      </c>
      <c r="F146" s="34">
        <v>538215.10699999996</v>
      </c>
      <c r="G146" s="34">
        <v>612635</v>
      </c>
      <c r="H146" s="103">
        <v>768067</v>
      </c>
      <c r="I146" s="105" cm="1">
        <f t="array" ref="I146">INDEX('Subway Rank'!$K$2:$K$425,_xlfn.XMATCH($A146,'Subway Rank'!$C$2:$C$425),0)</f>
        <v>848061</v>
      </c>
      <c r="J146" s="92">
        <f t="shared" si="6"/>
        <v>79994</v>
      </c>
      <c r="K146" s="67">
        <f t="shared" si="7"/>
        <v>0.10414976818428601</v>
      </c>
      <c r="L146" s="60" cm="1">
        <f t="array" ref="L146">INDEX('Subway Rank'!$L$2:$L$425,_xlfn.XMATCH($A146,'Subway Rank'!$C$2:$C$425),0)</f>
        <v>309</v>
      </c>
      <c r="M146" s="7"/>
      <c r="N146" s="7"/>
    </row>
    <row r="147" spans="1:14" x14ac:dyDescent="0.2">
      <c r="A147" s="59" t="s">
        <v>203</v>
      </c>
      <c r="B147" s="35" t="str">
        <f>'Avg Weekday'!B147</f>
        <v/>
      </c>
      <c r="C147" s="10" t="s">
        <v>6</v>
      </c>
      <c r="D147" s="11">
        <v>1139556</v>
      </c>
      <c r="E147" s="34">
        <v>1001343</v>
      </c>
      <c r="F147" s="34">
        <v>477302.02</v>
      </c>
      <c r="G147" s="34">
        <v>479124</v>
      </c>
      <c r="H147" s="103">
        <v>541924</v>
      </c>
      <c r="I147" s="105" cm="1">
        <f t="array" ref="I147">INDEX('Subway Rank'!$K$2:$K$425,_xlfn.XMATCH($A147,'Subway Rank'!$C$2:$C$425),0)</f>
        <v>602303</v>
      </c>
      <c r="J147" s="92">
        <f t="shared" si="6"/>
        <v>60379</v>
      </c>
      <c r="K147" s="67">
        <f t="shared" si="7"/>
        <v>0.11141599191030477</v>
      </c>
      <c r="L147" s="60" cm="1">
        <f t="array" ref="L147">INDEX('Subway Rank'!$L$2:$L$425,_xlfn.XMATCH($A147,'Subway Rank'!$C$2:$C$425),0)</f>
        <v>357</v>
      </c>
      <c r="M147" s="7"/>
      <c r="N147" s="7"/>
    </row>
    <row r="148" spans="1:14" x14ac:dyDescent="0.2">
      <c r="A148" s="59" t="s">
        <v>204</v>
      </c>
      <c r="B148" s="35" t="str">
        <f>'Avg Weekday'!B148</f>
        <v/>
      </c>
      <c r="C148" s="10" t="s">
        <v>6</v>
      </c>
      <c r="D148" s="11">
        <v>1544013</v>
      </c>
      <c r="E148" s="34">
        <v>1338351</v>
      </c>
      <c r="F148" s="34">
        <v>441687.95899999997</v>
      </c>
      <c r="G148" s="34">
        <v>681607</v>
      </c>
      <c r="H148" s="103">
        <v>920056</v>
      </c>
      <c r="I148" s="105" cm="1">
        <f t="array" ref="I148">INDEX('Subway Rank'!$K$2:$K$425,_xlfn.XMATCH($A148,'Subway Rank'!$C$2:$C$425),0)</f>
        <v>1125810</v>
      </c>
      <c r="J148" s="92">
        <f t="shared" si="6"/>
        <v>205754</v>
      </c>
      <c r="K148" s="67">
        <f t="shared" si="7"/>
        <v>0.22363203978888241</v>
      </c>
      <c r="L148" s="60" cm="1">
        <f t="array" ref="L148">INDEX('Subway Rank'!$L$2:$L$425,_xlfn.XMATCH($A148,'Subway Rank'!$C$2:$C$425),0)</f>
        <v>293</v>
      </c>
      <c r="M148" s="7"/>
      <c r="N148" s="7"/>
    </row>
    <row r="149" spans="1:14" x14ac:dyDescent="0.2">
      <c r="A149" s="59" t="s">
        <v>205</v>
      </c>
      <c r="B149" s="35" t="str">
        <f>'Avg Weekday'!B149</f>
        <v/>
      </c>
      <c r="C149" s="10" t="s">
        <v>6</v>
      </c>
      <c r="D149" s="11">
        <v>3174827</v>
      </c>
      <c r="E149" s="34">
        <v>3240578</v>
      </c>
      <c r="F149" s="34">
        <v>1537226.0009999999</v>
      </c>
      <c r="G149" s="34">
        <v>1547409</v>
      </c>
      <c r="H149" s="103">
        <v>1740093</v>
      </c>
      <c r="I149" s="105" cm="1">
        <f t="array" ref="I149">INDEX('Subway Rank'!$K$2:$K$425,_xlfn.XMATCH($A149,'Subway Rank'!$C$2:$C$425),0)</f>
        <v>2146235</v>
      </c>
      <c r="J149" s="92">
        <f t="shared" si="6"/>
        <v>406142</v>
      </c>
      <c r="K149" s="67">
        <f t="shared" si="7"/>
        <v>0.23340246756926211</v>
      </c>
      <c r="L149" s="60" cm="1">
        <f t="array" ref="L149">INDEX('Subway Rank'!$L$2:$L$425,_xlfn.XMATCH($A149,'Subway Rank'!$C$2:$C$425),0)</f>
        <v>155</v>
      </c>
      <c r="M149" s="7"/>
      <c r="N149" s="7"/>
    </row>
    <row r="150" spans="1:14" x14ac:dyDescent="0.2">
      <c r="A150" s="59" t="s">
        <v>206</v>
      </c>
      <c r="B150" s="35" t="str">
        <f>'Avg Weekday'!B150</f>
        <v/>
      </c>
      <c r="C150" s="10" t="s">
        <v>6</v>
      </c>
      <c r="D150" s="11">
        <v>5822873</v>
      </c>
      <c r="E150" s="34">
        <v>5684108</v>
      </c>
      <c r="F150" s="34">
        <v>2404776.0040000002</v>
      </c>
      <c r="G150" s="34">
        <v>2587148</v>
      </c>
      <c r="H150" s="103">
        <v>3270806</v>
      </c>
      <c r="I150" s="105" cm="1">
        <f t="array" ref="I150">INDEX('Subway Rank'!$K$2:$K$425,_xlfn.XMATCH($A150,'Subway Rank'!$C$2:$C$425),0)</f>
        <v>3601151</v>
      </c>
      <c r="J150" s="92">
        <f t="shared" si="6"/>
        <v>330345</v>
      </c>
      <c r="K150" s="67">
        <f t="shared" si="7"/>
        <v>0.10099804146134012</v>
      </c>
      <c r="L150" s="60" cm="1">
        <f t="array" ref="L150">INDEX('Subway Rank'!$L$2:$L$425,_xlfn.XMATCH($A150,'Subway Rank'!$C$2:$C$425),0)</f>
        <v>78</v>
      </c>
      <c r="M150" s="7"/>
      <c r="N150" s="7"/>
    </row>
    <row r="151" spans="1:14" x14ac:dyDescent="0.2">
      <c r="A151" s="59" t="s">
        <v>207</v>
      </c>
      <c r="B151" s="35" t="str">
        <f>'Avg Weekday'!B151</f>
        <v/>
      </c>
      <c r="C151" s="10" t="s">
        <v>6</v>
      </c>
      <c r="D151" s="11">
        <v>874498</v>
      </c>
      <c r="E151" s="34">
        <v>732897</v>
      </c>
      <c r="F151" s="34">
        <v>402100.00400000002</v>
      </c>
      <c r="G151" s="34">
        <v>558413</v>
      </c>
      <c r="H151" s="103">
        <v>624004</v>
      </c>
      <c r="I151" s="105" cm="1">
        <f t="array" ref="I151">INDEX('Subway Rank'!$K$2:$K$425,_xlfn.XMATCH($A151,'Subway Rank'!$C$2:$C$425),0)</f>
        <v>729349</v>
      </c>
      <c r="J151" s="92">
        <f t="shared" si="6"/>
        <v>105345</v>
      </c>
      <c r="K151" s="67">
        <f t="shared" si="7"/>
        <v>0.16882103319850514</v>
      </c>
      <c r="L151" s="60" cm="1">
        <f t="array" ref="L151">INDEX('Subway Rank'!$L$2:$L$425,_xlfn.XMATCH($A151,'Subway Rank'!$C$2:$C$425),0)</f>
        <v>346</v>
      </c>
      <c r="M151" s="7"/>
      <c r="N151" s="7"/>
    </row>
    <row r="152" spans="1:14" x14ac:dyDescent="0.2">
      <c r="A152" s="59" t="s">
        <v>208</v>
      </c>
      <c r="B152" s="35" t="str">
        <f>'Avg Weekday'!B152</f>
        <v/>
      </c>
      <c r="C152" s="10" t="s">
        <v>6</v>
      </c>
      <c r="D152" s="11">
        <v>2537390</v>
      </c>
      <c r="E152" s="34">
        <v>2773154</v>
      </c>
      <c r="F152" s="34">
        <v>1256788.0330000001</v>
      </c>
      <c r="G152" s="34">
        <v>1372156</v>
      </c>
      <c r="H152" s="103">
        <v>1480637</v>
      </c>
      <c r="I152" s="105" cm="1">
        <f t="array" ref="I152">INDEX('Subway Rank'!$K$2:$K$425,_xlfn.XMATCH($A152,'Subway Rank'!$C$2:$C$425),0)</f>
        <v>1614503</v>
      </c>
      <c r="J152" s="92">
        <f t="shared" si="6"/>
        <v>133866</v>
      </c>
      <c r="K152" s="67">
        <f t="shared" si="7"/>
        <v>9.0411086579627556E-2</v>
      </c>
      <c r="L152" s="60" cm="1">
        <f t="array" ref="L152">INDEX('Subway Rank'!$L$2:$L$425,_xlfn.XMATCH($A152,'Subway Rank'!$C$2:$C$425),0)</f>
        <v>192</v>
      </c>
      <c r="M152" s="7"/>
      <c r="N152" s="7"/>
    </row>
    <row r="153" spans="1:14" x14ac:dyDescent="0.2">
      <c r="A153" s="59" t="s">
        <v>209</v>
      </c>
      <c r="B153" s="35" t="str">
        <f>'Avg Weekday'!B153</f>
        <v/>
      </c>
      <c r="C153" s="10" t="s">
        <v>6</v>
      </c>
      <c r="D153" s="11">
        <v>1191580</v>
      </c>
      <c r="E153" s="34">
        <v>1207971</v>
      </c>
      <c r="F153" s="34">
        <v>614581.06000000006</v>
      </c>
      <c r="G153" s="34">
        <v>731471</v>
      </c>
      <c r="H153" s="103">
        <v>868470</v>
      </c>
      <c r="I153" s="105" cm="1">
        <f t="array" ref="I153">INDEX('Subway Rank'!$K$2:$K$425,_xlfn.XMATCH($A153,'Subway Rank'!$C$2:$C$425),0)</f>
        <v>873254</v>
      </c>
      <c r="J153" s="92">
        <f t="shared" si="6"/>
        <v>4784</v>
      </c>
      <c r="K153" s="67">
        <f t="shared" si="7"/>
        <v>5.5085380036155535E-3</v>
      </c>
      <c r="L153" s="60" cm="1">
        <f t="array" ref="L153">INDEX('Subway Rank'!$L$2:$L$425,_xlfn.XMATCH($A153,'Subway Rank'!$C$2:$C$425),0)</f>
        <v>314</v>
      </c>
      <c r="M153" s="7"/>
      <c r="N153" s="7"/>
    </row>
    <row r="154" spans="1:14" x14ac:dyDescent="0.2">
      <c r="A154" s="59" t="s">
        <v>210</v>
      </c>
      <c r="B154" s="35" t="str">
        <f>'Avg Weekday'!B154</f>
        <v/>
      </c>
      <c r="C154" s="10" t="s">
        <v>6</v>
      </c>
      <c r="D154" s="11">
        <v>1765887</v>
      </c>
      <c r="E154" s="34">
        <v>1800167</v>
      </c>
      <c r="F154" s="34">
        <v>633054.99</v>
      </c>
      <c r="G154" s="34">
        <v>817620</v>
      </c>
      <c r="H154" s="103">
        <v>1155293</v>
      </c>
      <c r="I154" s="105" cm="1">
        <f t="array" ref="I154">INDEX('Subway Rank'!$K$2:$K$425,_xlfn.XMATCH($A154,'Subway Rank'!$C$2:$C$425),0)</f>
        <v>1341506</v>
      </c>
      <c r="J154" s="92">
        <f t="shared" si="6"/>
        <v>186213</v>
      </c>
      <c r="K154" s="67">
        <f t="shared" si="7"/>
        <v>0.1611824879056655</v>
      </c>
      <c r="L154" s="60" cm="1">
        <f t="array" ref="L154">INDEX('Subway Rank'!$L$2:$L$425,_xlfn.XMATCH($A154,'Subway Rank'!$C$2:$C$425),0)</f>
        <v>232</v>
      </c>
      <c r="M154" s="7"/>
      <c r="N154" s="7"/>
    </row>
    <row r="155" spans="1:14" x14ac:dyDescent="0.2">
      <c r="A155" s="59" t="s">
        <v>211</v>
      </c>
      <c r="B155" s="35">
        <f>'Avg Weekday'!B155</f>
        <v>20</v>
      </c>
      <c r="C155" s="10" t="s">
        <v>6</v>
      </c>
      <c r="D155" s="11">
        <v>969878</v>
      </c>
      <c r="E155" s="34">
        <v>1372278</v>
      </c>
      <c r="F155" s="34">
        <v>780315.93400000001</v>
      </c>
      <c r="G155" s="34">
        <v>996284</v>
      </c>
      <c r="H155" s="103">
        <v>1344329</v>
      </c>
      <c r="I155" s="105" cm="1">
        <f t="array" ref="I155">INDEX('Subway Rank'!$K$2:$K$425,_xlfn.XMATCH($A155,'Subway Rank'!$C$2:$C$425),0)</f>
        <v>1530067</v>
      </c>
      <c r="J155" s="92">
        <f t="shared" si="6"/>
        <v>185738</v>
      </c>
      <c r="K155" s="67">
        <f t="shared" si="7"/>
        <v>0.13816409524751752</v>
      </c>
      <c r="L155" s="60" cm="1">
        <f t="array" ref="L155">INDEX('Subway Rank'!$L$2:$L$425,_xlfn.XMATCH($A155,'Subway Rank'!$C$2:$C$425),0)</f>
        <v>210</v>
      </c>
      <c r="M155" s="7"/>
      <c r="N155" s="7"/>
    </row>
    <row r="156" spans="1:14" s="4" customFormat="1" x14ac:dyDescent="0.2">
      <c r="A156" s="59" t="s">
        <v>212</v>
      </c>
      <c r="B156" s="35" t="str">
        <f>'Avg Weekday'!B156</f>
        <v/>
      </c>
      <c r="C156" s="10" t="s">
        <v>6</v>
      </c>
      <c r="D156" s="11">
        <v>4604219</v>
      </c>
      <c r="E156" s="34">
        <v>4999385</v>
      </c>
      <c r="F156" s="34">
        <v>1849089.91</v>
      </c>
      <c r="G156" s="34">
        <v>2137307</v>
      </c>
      <c r="H156" s="103">
        <v>2870917</v>
      </c>
      <c r="I156" s="105" cm="1">
        <f t="array" ref="I156">INDEX('Subway Rank'!$K$2:$K$425,_xlfn.XMATCH($A156,'Subway Rank'!$C$2:$C$425),0)</f>
        <v>3312190</v>
      </c>
      <c r="J156" s="92">
        <f t="shared" si="6"/>
        <v>441273</v>
      </c>
      <c r="K156" s="67">
        <f t="shared" si="7"/>
        <v>0.1537045480590348</v>
      </c>
      <c r="L156" s="60" cm="1">
        <f t="array" ref="L156">INDEX('Subway Rank'!$L$2:$L$425,_xlfn.XMATCH($A156,'Subway Rank'!$C$2:$C$425),0)</f>
        <v>100</v>
      </c>
      <c r="M156" s="7"/>
      <c r="N156" s="7"/>
    </row>
    <row r="157" spans="1:14" x14ac:dyDescent="0.2">
      <c r="A157" s="59" t="s">
        <v>213</v>
      </c>
      <c r="B157" s="35" t="str">
        <f>'Avg Weekday'!B157</f>
        <v/>
      </c>
      <c r="C157" s="10" t="s">
        <v>6</v>
      </c>
      <c r="D157" s="11">
        <v>2051171</v>
      </c>
      <c r="E157" s="34">
        <v>1977940</v>
      </c>
      <c r="F157" s="34">
        <v>781551.91500000004</v>
      </c>
      <c r="G157" s="34">
        <v>874945</v>
      </c>
      <c r="H157" s="103">
        <v>1085731</v>
      </c>
      <c r="I157" s="105" cm="1">
        <f t="array" ref="I157">INDEX('Subway Rank'!$K$2:$K$425,_xlfn.XMATCH($A157,'Subway Rank'!$C$2:$C$425),0)</f>
        <v>1210340</v>
      </c>
      <c r="J157" s="92">
        <f t="shared" si="6"/>
        <v>124609</v>
      </c>
      <c r="K157" s="67">
        <f t="shared" si="7"/>
        <v>0.114769680519392</v>
      </c>
      <c r="L157" s="60" cm="1">
        <f t="array" ref="L157">INDEX('Subway Rank'!$L$2:$L$425,_xlfn.XMATCH($A157,'Subway Rank'!$C$2:$C$425),0)</f>
        <v>270</v>
      </c>
      <c r="M157" s="7"/>
      <c r="N157" s="7"/>
    </row>
    <row r="158" spans="1:14" x14ac:dyDescent="0.2">
      <c r="A158" s="59" t="s">
        <v>214</v>
      </c>
      <c r="B158" s="35" t="str">
        <f>'Avg Weekday'!B158</f>
        <v/>
      </c>
      <c r="C158" s="10" t="s">
        <v>6</v>
      </c>
      <c r="D158" s="11">
        <v>1745439</v>
      </c>
      <c r="E158" s="34">
        <v>1768601</v>
      </c>
      <c r="F158" s="34">
        <v>743347.02899999998</v>
      </c>
      <c r="G158" s="34">
        <v>973973</v>
      </c>
      <c r="H158" s="103">
        <v>1322495</v>
      </c>
      <c r="I158" s="105" cm="1">
        <f t="array" ref="I158">INDEX('Subway Rank'!$K$2:$K$425,_xlfn.XMATCH($A158,'Subway Rank'!$C$2:$C$425),0)</f>
        <v>1534593</v>
      </c>
      <c r="J158" s="92">
        <f t="shared" si="6"/>
        <v>212098</v>
      </c>
      <c r="K158" s="67">
        <f t="shared" si="7"/>
        <v>0.16037716588720563</v>
      </c>
      <c r="L158" s="60" cm="1">
        <f t="array" ref="L158">INDEX('Subway Rank'!$L$2:$L$425,_xlfn.XMATCH($A158,'Subway Rank'!$C$2:$C$425),0)</f>
        <v>215</v>
      </c>
      <c r="M158" s="7"/>
      <c r="N158" s="7"/>
    </row>
    <row r="159" spans="1:14" s="4" customFormat="1" x14ac:dyDescent="0.2">
      <c r="A159" s="59" t="s">
        <v>215</v>
      </c>
      <c r="B159" s="35" t="str">
        <f>'Avg Weekday'!B159</f>
        <v/>
      </c>
      <c r="C159" s="10" t="s">
        <v>6</v>
      </c>
      <c r="D159" s="11">
        <v>2234908</v>
      </c>
      <c r="E159" s="34">
        <v>2249791</v>
      </c>
      <c r="F159" s="34">
        <v>957605.98899999994</v>
      </c>
      <c r="G159" s="34">
        <v>1125621</v>
      </c>
      <c r="H159" s="103">
        <v>1313293</v>
      </c>
      <c r="I159" s="105" cm="1">
        <f t="array" ref="I159">INDEX('Subway Rank'!$K$2:$K$425,_xlfn.XMATCH($A159,'Subway Rank'!$C$2:$C$425),0)</f>
        <v>1458035</v>
      </c>
      <c r="J159" s="92">
        <f t="shared" si="6"/>
        <v>144742</v>
      </c>
      <c r="K159" s="67">
        <f t="shared" si="7"/>
        <v>0.11021302938491258</v>
      </c>
      <c r="L159" s="60" cm="1">
        <f t="array" ref="L159">INDEX('Subway Rank'!$L$2:$L$425,_xlfn.XMATCH($A159,'Subway Rank'!$C$2:$C$425),0)</f>
        <v>221</v>
      </c>
      <c r="M159" s="7"/>
      <c r="N159" s="7"/>
    </row>
    <row r="160" spans="1:14" x14ac:dyDescent="0.2">
      <c r="A160" s="59" t="s">
        <v>216</v>
      </c>
      <c r="B160" s="35" t="str">
        <f>'Avg Weekday'!B160</f>
        <v/>
      </c>
      <c r="C160" s="10" t="s">
        <v>6</v>
      </c>
      <c r="D160" s="11">
        <v>3093428</v>
      </c>
      <c r="E160" s="34">
        <v>2709511</v>
      </c>
      <c r="F160" s="34">
        <v>1039834.0209999999</v>
      </c>
      <c r="G160" s="34">
        <v>1492809</v>
      </c>
      <c r="H160" s="103">
        <v>1940867</v>
      </c>
      <c r="I160" s="105" cm="1">
        <f t="array" ref="I160">INDEX('Subway Rank'!$K$2:$K$425,_xlfn.XMATCH($A160,'Subway Rank'!$C$2:$C$425),0)</f>
        <v>2164641</v>
      </c>
      <c r="J160" s="92">
        <f t="shared" si="6"/>
        <v>223774</v>
      </c>
      <c r="K160" s="67">
        <f t="shared" si="7"/>
        <v>0.11529589611240749</v>
      </c>
      <c r="L160" s="60" cm="1">
        <f t="array" ref="L160">INDEX('Subway Rank'!$L$2:$L$425,_xlfn.XMATCH($A160,'Subway Rank'!$C$2:$C$425),0)</f>
        <v>156</v>
      </c>
      <c r="M160" s="7"/>
      <c r="N160" s="7"/>
    </row>
    <row r="161" spans="1:14" x14ac:dyDescent="0.2">
      <c r="A161" s="59" t="s">
        <v>217</v>
      </c>
      <c r="B161" s="35" t="str">
        <f>'Avg Weekday'!B161</f>
        <v/>
      </c>
      <c r="C161" s="10" t="s">
        <v>6</v>
      </c>
      <c r="D161" s="11">
        <v>2228173</v>
      </c>
      <c r="E161" s="34">
        <v>2295401</v>
      </c>
      <c r="F161" s="34">
        <v>813305.03200000001</v>
      </c>
      <c r="G161" s="34">
        <v>984813</v>
      </c>
      <c r="H161" s="103">
        <v>1390871</v>
      </c>
      <c r="I161" s="105" cm="1">
        <f t="array" ref="I161">INDEX('Subway Rank'!$K$2:$K$425,_xlfn.XMATCH($A161,'Subway Rank'!$C$2:$C$425),0)</f>
        <v>1653318</v>
      </c>
      <c r="J161" s="92">
        <f t="shared" si="6"/>
        <v>262447</v>
      </c>
      <c r="K161" s="67">
        <f t="shared" si="7"/>
        <v>0.18869255308364327</v>
      </c>
      <c r="L161" s="60" cm="1">
        <f t="array" ref="L161">INDEX('Subway Rank'!$L$2:$L$425,_xlfn.XMATCH($A161,'Subway Rank'!$C$2:$C$425),0)</f>
        <v>198</v>
      </c>
      <c r="M161" s="7"/>
      <c r="N161" s="7"/>
    </row>
    <row r="162" spans="1:14" x14ac:dyDescent="0.2">
      <c r="A162" s="59" t="s">
        <v>218</v>
      </c>
      <c r="B162" s="35" t="str">
        <f>'Avg Weekday'!B162</f>
        <v/>
      </c>
      <c r="C162" s="10" t="s">
        <v>6</v>
      </c>
      <c r="D162" s="11">
        <v>2126443</v>
      </c>
      <c r="E162" s="34">
        <v>1847219</v>
      </c>
      <c r="F162" s="34">
        <v>809406.00199999998</v>
      </c>
      <c r="G162" s="34">
        <v>1122527</v>
      </c>
      <c r="H162" s="103">
        <v>1408122</v>
      </c>
      <c r="I162" s="105" cm="1">
        <f t="array" ref="I162">INDEX('Subway Rank'!$K$2:$K$425,_xlfn.XMATCH($A162,'Subway Rank'!$C$2:$C$425),0)</f>
        <v>1499646</v>
      </c>
      <c r="J162" s="92">
        <f t="shared" si="6"/>
        <v>91524</v>
      </c>
      <c r="K162" s="67">
        <f t="shared" si="7"/>
        <v>6.4997209048647767E-2</v>
      </c>
      <c r="L162" s="60" cm="1">
        <f t="array" ref="L162">INDEX('Subway Rank'!$L$2:$L$425,_xlfn.XMATCH($A162,'Subway Rank'!$C$2:$C$425),0)</f>
        <v>211</v>
      </c>
      <c r="M162" s="7"/>
      <c r="N162" s="7"/>
    </row>
    <row r="163" spans="1:14" s="4" customFormat="1" x14ac:dyDescent="0.2">
      <c r="A163" s="59" t="s">
        <v>219</v>
      </c>
      <c r="B163" s="35" t="str">
        <f>'Avg Weekday'!B163</f>
        <v/>
      </c>
      <c r="C163" s="10" t="s">
        <v>6</v>
      </c>
      <c r="D163" s="11">
        <v>1842974</v>
      </c>
      <c r="E163" s="34">
        <v>1749932</v>
      </c>
      <c r="F163" s="34">
        <v>802190.03700000001</v>
      </c>
      <c r="G163" s="34">
        <v>853610</v>
      </c>
      <c r="H163" s="103">
        <v>1028850</v>
      </c>
      <c r="I163" s="105" cm="1">
        <f t="array" ref="I163">INDEX('Subway Rank'!$K$2:$K$425,_xlfn.XMATCH($A163,'Subway Rank'!$C$2:$C$425),0)</f>
        <v>1169287</v>
      </c>
      <c r="J163" s="92">
        <f t="shared" si="6"/>
        <v>140437</v>
      </c>
      <c r="K163" s="67">
        <f t="shared" si="7"/>
        <v>0.13649900374204207</v>
      </c>
      <c r="L163" s="60" cm="1">
        <f t="array" ref="L163">INDEX('Subway Rank'!$L$2:$L$425,_xlfn.XMATCH($A163,'Subway Rank'!$C$2:$C$425),0)</f>
        <v>262</v>
      </c>
      <c r="M163" s="7"/>
      <c r="N163" s="7"/>
    </row>
    <row r="164" spans="1:14" x14ac:dyDescent="0.2">
      <c r="A164" s="59" t="s">
        <v>220</v>
      </c>
      <c r="B164" s="35" t="str">
        <f>'Avg Weekday'!B164</f>
        <v/>
      </c>
      <c r="C164" s="10" t="s">
        <v>6</v>
      </c>
      <c r="D164" s="11">
        <v>2859047</v>
      </c>
      <c r="E164" s="34">
        <v>3089912</v>
      </c>
      <c r="F164" s="34">
        <v>1296681.034</v>
      </c>
      <c r="G164" s="34">
        <v>1704159</v>
      </c>
      <c r="H164" s="103">
        <v>2092568</v>
      </c>
      <c r="I164" s="105" cm="1">
        <f t="array" ref="I164">INDEX('Subway Rank'!$K$2:$K$425,_xlfn.XMATCH($A164,'Subway Rank'!$C$2:$C$425),0)</f>
        <v>2457616</v>
      </c>
      <c r="J164" s="92">
        <f t="shared" si="6"/>
        <v>365048</v>
      </c>
      <c r="K164" s="67">
        <f t="shared" si="7"/>
        <v>0.17444976698487219</v>
      </c>
      <c r="L164" s="60" cm="1">
        <f t="array" ref="L164">INDEX('Subway Rank'!$L$2:$L$425,_xlfn.XMATCH($A164,'Subway Rank'!$C$2:$C$425),0)</f>
        <v>140</v>
      </c>
      <c r="M164" s="7"/>
      <c r="N164" s="7"/>
    </row>
    <row r="165" spans="1:14" s="4" customFormat="1" x14ac:dyDescent="0.2">
      <c r="A165" s="59" t="s">
        <v>221</v>
      </c>
      <c r="B165" s="35" t="str">
        <f>'Avg Weekday'!B165</f>
        <v/>
      </c>
      <c r="C165" s="10" t="s">
        <v>6</v>
      </c>
      <c r="D165" s="11">
        <v>2059030</v>
      </c>
      <c r="E165" s="34">
        <v>2120521</v>
      </c>
      <c r="F165" s="34">
        <v>871011.995</v>
      </c>
      <c r="G165" s="34">
        <v>950058</v>
      </c>
      <c r="H165" s="103">
        <v>1099779</v>
      </c>
      <c r="I165" s="105" cm="1">
        <f t="array" ref="I165">INDEX('Subway Rank'!$K$2:$K$425,_xlfn.XMATCH($A165,'Subway Rank'!$C$2:$C$425),0)</f>
        <v>1253085</v>
      </c>
      <c r="J165" s="92">
        <f t="shared" si="6"/>
        <v>153306</v>
      </c>
      <c r="K165" s="67">
        <f t="shared" si="7"/>
        <v>0.13939709705313522</v>
      </c>
      <c r="L165" s="60" cm="1">
        <f t="array" ref="L165">INDEX('Subway Rank'!$L$2:$L$425,_xlfn.XMATCH($A165,'Subway Rank'!$C$2:$C$425),0)</f>
        <v>259</v>
      </c>
      <c r="M165" s="7"/>
      <c r="N165" s="7"/>
    </row>
    <row r="166" spans="1:14" x14ac:dyDescent="0.2">
      <c r="A166" s="59" t="s">
        <v>222</v>
      </c>
      <c r="B166" s="35" t="str">
        <f>'Avg Weekday'!B166</f>
        <v/>
      </c>
      <c r="C166" s="10" t="s">
        <v>6</v>
      </c>
      <c r="D166" s="11">
        <v>2625255</v>
      </c>
      <c r="E166" s="34">
        <v>2176141</v>
      </c>
      <c r="F166" s="34">
        <v>1005044.97</v>
      </c>
      <c r="G166" s="34">
        <v>1327970</v>
      </c>
      <c r="H166" s="103">
        <v>1582831</v>
      </c>
      <c r="I166" s="105" cm="1">
        <f t="array" ref="I166">INDEX('Subway Rank'!$K$2:$K$425,_xlfn.XMATCH($A166,'Subway Rank'!$C$2:$C$425),0)</f>
        <v>1713746</v>
      </c>
      <c r="J166" s="92">
        <f t="shared" si="6"/>
        <v>130915</v>
      </c>
      <c r="K166" s="67">
        <f t="shared" si="7"/>
        <v>8.2709398539705117E-2</v>
      </c>
      <c r="L166" s="60" cm="1">
        <f t="array" ref="L166">INDEX('Subway Rank'!$L$2:$L$425,_xlfn.XMATCH($A166,'Subway Rank'!$C$2:$C$425),0)</f>
        <v>185</v>
      </c>
      <c r="M166" s="7"/>
      <c r="N166" s="7"/>
    </row>
    <row r="167" spans="1:14" x14ac:dyDescent="0.2">
      <c r="A167" s="59" t="s">
        <v>223</v>
      </c>
      <c r="B167" s="35" t="str">
        <f>'Avg Weekday'!B167</f>
        <v/>
      </c>
      <c r="C167" s="10" t="s">
        <v>6</v>
      </c>
      <c r="D167" s="11">
        <v>893262</v>
      </c>
      <c r="E167" s="34">
        <v>1117566</v>
      </c>
      <c r="F167" s="34">
        <v>468382.033</v>
      </c>
      <c r="G167" s="34">
        <v>516269</v>
      </c>
      <c r="H167" s="103">
        <v>564558</v>
      </c>
      <c r="I167" s="105" cm="1">
        <f t="array" ref="I167">INDEX('Subway Rank'!$K$2:$K$425,_xlfn.XMATCH($A167,'Subway Rank'!$C$2:$C$425),0)</f>
        <v>612920</v>
      </c>
      <c r="J167" s="92">
        <f t="shared" si="6"/>
        <v>48362</v>
      </c>
      <c r="K167" s="67">
        <f t="shared" si="7"/>
        <v>8.5663474789127073E-2</v>
      </c>
      <c r="L167" s="60" cm="1">
        <f t="array" ref="L167">INDEX('Subway Rank'!$L$2:$L$425,_xlfn.XMATCH($A167,'Subway Rank'!$C$2:$C$425),0)</f>
        <v>373</v>
      </c>
      <c r="M167" s="7"/>
      <c r="N167" s="7"/>
    </row>
    <row r="168" spans="1:14" x14ac:dyDescent="0.2">
      <c r="A168" s="59" t="s">
        <v>224</v>
      </c>
      <c r="B168" s="35" t="str">
        <f>'Avg Weekday'!B168</f>
        <v/>
      </c>
      <c r="C168" s="10" t="s">
        <v>6</v>
      </c>
      <c r="D168" s="11">
        <v>3463611</v>
      </c>
      <c r="E168" s="34">
        <v>3536860</v>
      </c>
      <c r="F168" s="34">
        <v>1043554.03</v>
      </c>
      <c r="G168" s="34">
        <v>1397257</v>
      </c>
      <c r="H168" s="103">
        <v>2166149</v>
      </c>
      <c r="I168" s="105" cm="1">
        <f t="array" ref="I168">INDEX('Subway Rank'!$K$2:$K$425,_xlfn.XMATCH($A168,'Subway Rank'!$C$2:$C$425),0)</f>
        <v>2247144</v>
      </c>
      <c r="J168" s="92">
        <f t="shared" si="6"/>
        <v>80995</v>
      </c>
      <c r="K168" s="67">
        <f t="shared" si="7"/>
        <v>3.7391241322734491E-2</v>
      </c>
      <c r="L168" s="60" cm="1">
        <f t="array" ref="L168">INDEX('Subway Rank'!$L$2:$L$425,_xlfn.XMATCH($A168,'Subway Rank'!$C$2:$C$425),0)</f>
        <v>153</v>
      </c>
      <c r="M168" s="7"/>
      <c r="N168" s="7"/>
    </row>
    <row r="169" spans="1:14" x14ac:dyDescent="0.2">
      <c r="A169" s="59" t="s">
        <v>225</v>
      </c>
      <c r="B169" s="35" t="str">
        <f>'Avg Weekday'!B169</f>
        <v/>
      </c>
      <c r="C169" s="10" t="s">
        <v>6</v>
      </c>
      <c r="D169" s="11">
        <v>1982208</v>
      </c>
      <c r="E169" s="34">
        <v>2293256</v>
      </c>
      <c r="F169" s="34">
        <v>898642.91500000004</v>
      </c>
      <c r="G169" s="34">
        <v>1084836</v>
      </c>
      <c r="H169" s="103">
        <v>1397715</v>
      </c>
      <c r="I169" s="105" cm="1">
        <f t="array" ref="I169">INDEX('Subway Rank'!$K$2:$K$425,_xlfn.XMATCH($A169,'Subway Rank'!$C$2:$C$425),0)</f>
        <v>1666303</v>
      </c>
      <c r="J169" s="92">
        <f t="shared" si="6"/>
        <v>268588</v>
      </c>
      <c r="K169" s="67">
        <f t="shared" si="7"/>
        <v>0.19216220760312366</v>
      </c>
      <c r="L169" s="60" cm="1">
        <f t="array" ref="L169">INDEX('Subway Rank'!$L$2:$L$425,_xlfn.XMATCH($A169,'Subway Rank'!$C$2:$C$425),0)</f>
        <v>196</v>
      </c>
      <c r="M169" s="7"/>
      <c r="N169" s="7"/>
    </row>
    <row r="170" spans="1:14" s="4" customFormat="1" x14ac:dyDescent="0.2">
      <c r="A170" s="59" t="s">
        <v>226</v>
      </c>
      <c r="B170" s="35" t="str">
        <f>'Avg Weekday'!B170</f>
        <v/>
      </c>
      <c r="C170" s="10" t="s">
        <v>6</v>
      </c>
      <c r="D170" s="11">
        <v>3370038</v>
      </c>
      <c r="E170" s="34">
        <v>3605153</v>
      </c>
      <c r="F170" s="34">
        <v>1426670.9820000001</v>
      </c>
      <c r="G170" s="34">
        <v>1744024</v>
      </c>
      <c r="H170" s="103">
        <v>2308619</v>
      </c>
      <c r="I170" s="105" cm="1">
        <f t="array" ref="I170">INDEX('Subway Rank'!$K$2:$K$425,_xlfn.XMATCH($A170,'Subway Rank'!$C$2:$C$425),0)</f>
        <v>2795555</v>
      </c>
      <c r="J170" s="92">
        <f t="shared" si="6"/>
        <v>486936</v>
      </c>
      <c r="K170" s="67">
        <f t="shared" si="7"/>
        <v>0.21092090119677609</v>
      </c>
      <c r="L170" s="60" cm="1">
        <f t="array" ref="L170">INDEX('Subway Rank'!$L$2:$L$425,_xlfn.XMATCH($A170,'Subway Rank'!$C$2:$C$425),0)</f>
        <v>126</v>
      </c>
      <c r="M170" s="7"/>
      <c r="N170" s="7"/>
    </row>
    <row r="171" spans="1:14" x14ac:dyDescent="0.2">
      <c r="A171" s="59" t="s">
        <v>21</v>
      </c>
      <c r="B171" s="35" t="str">
        <f>'Avg Weekday'!B171</f>
        <v/>
      </c>
      <c r="C171" s="10" t="s">
        <v>6</v>
      </c>
      <c r="D171" s="11">
        <v>12504027</v>
      </c>
      <c r="E171" s="34">
        <v>12238047</v>
      </c>
      <c r="F171" s="34">
        <v>4048254.7930000001</v>
      </c>
      <c r="G171" s="34">
        <v>4473920</v>
      </c>
      <c r="H171" s="103">
        <v>6436276</v>
      </c>
      <c r="I171" s="105" cm="1">
        <f t="array" ref="I171">INDEX('Subway Rank'!$K$2:$K$425,_xlfn.XMATCH($A171,'Subway Rank'!$C$2:$C$425),0)</f>
        <v>7343495</v>
      </c>
      <c r="J171" s="92">
        <f t="shared" si="6"/>
        <v>907219</v>
      </c>
      <c r="K171" s="67">
        <f t="shared" si="7"/>
        <v>0.14095402372427782</v>
      </c>
      <c r="L171" s="60" cm="1">
        <f t="array" ref="L171">INDEX('Subway Rank'!$L$2:$L$425,_xlfn.XMATCH($A171,'Subway Rank'!$C$2:$C$425),0)</f>
        <v>24</v>
      </c>
      <c r="M171" s="7"/>
      <c r="N171" s="7"/>
    </row>
    <row r="172" spans="1:14" s="4" customFormat="1" x14ac:dyDescent="0.2">
      <c r="A172" s="59" t="s">
        <v>227</v>
      </c>
      <c r="B172" s="35" t="str">
        <f>'Avg Weekday'!B172</f>
        <v/>
      </c>
      <c r="C172" s="10" t="s">
        <v>6</v>
      </c>
      <c r="D172" s="11">
        <v>2515861</v>
      </c>
      <c r="E172" s="34">
        <v>2237997</v>
      </c>
      <c r="F172" s="34">
        <v>912845.005</v>
      </c>
      <c r="G172" s="34">
        <v>1347227</v>
      </c>
      <c r="H172" s="103">
        <v>1766118</v>
      </c>
      <c r="I172" s="105" cm="1">
        <f t="array" ref="I172">INDEX('Subway Rank'!$K$2:$K$425,_xlfn.XMATCH($A172,'Subway Rank'!$C$2:$C$425),0)</f>
        <v>2075924</v>
      </c>
      <c r="J172" s="92">
        <f t="shared" si="6"/>
        <v>309806</v>
      </c>
      <c r="K172" s="67">
        <f t="shared" si="7"/>
        <v>0.17541636515793396</v>
      </c>
      <c r="L172" s="60" cm="1">
        <f t="array" ref="L172">INDEX('Subway Rank'!$L$2:$L$425,_xlfn.XMATCH($A172,'Subway Rank'!$C$2:$C$425),0)</f>
        <v>174</v>
      </c>
      <c r="M172" s="7"/>
      <c r="N172" s="7"/>
    </row>
    <row r="173" spans="1:14" x14ac:dyDescent="0.2">
      <c r="A173" s="59" t="s">
        <v>228</v>
      </c>
      <c r="B173" s="35" t="str">
        <f>'Avg Weekday'!B173</f>
        <v/>
      </c>
      <c r="C173" s="10" t="s">
        <v>6</v>
      </c>
      <c r="D173" s="11">
        <v>620548</v>
      </c>
      <c r="E173" s="34">
        <v>676092</v>
      </c>
      <c r="F173" s="34">
        <v>346435.92800000001</v>
      </c>
      <c r="G173" s="34">
        <v>364344</v>
      </c>
      <c r="H173" s="103">
        <v>446604</v>
      </c>
      <c r="I173" s="105" cm="1">
        <f t="array" ref="I173">INDEX('Subway Rank'!$K$2:$K$425,_xlfn.XMATCH($A173,'Subway Rank'!$C$2:$C$425),0)</f>
        <v>487780</v>
      </c>
      <c r="J173" s="92">
        <f t="shared" si="6"/>
        <v>41176</v>
      </c>
      <c r="K173" s="67">
        <f t="shared" si="7"/>
        <v>9.2198009870041467E-2</v>
      </c>
      <c r="L173" s="60" cm="1">
        <f t="array" ref="L173">INDEX('Subway Rank'!$L$2:$L$425,_xlfn.XMATCH($A173,'Subway Rank'!$C$2:$C$425),0)</f>
        <v>392</v>
      </c>
      <c r="M173" s="7"/>
      <c r="N173" s="7"/>
    </row>
    <row r="174" spans="1:14" s="4" customFormat="1" x14ac:dyDescent="0.2">
      <c r="A174" s="59" t="s">
        <v>229</v>
      </c>
      <c r="B174" s="35" t="str">
        <f>'Avg Weekday'!B174</f>
        <v/>
      </c>
      <c r="C174" s="10" t="s">
        <v>6</v>
      </c>
      <c r="D174" s="11">
        <v>5895421</v>
      </c>
      <c r="E174" s="34">
        <v>5938819</v>
      </c>
      <c r="F174" s="34">
        <v>2588490.9780000001</v>
      </c>
      <c r="G174" s="34">
        <v>3187538</v>
      </c>
      <c r="H174" s="103">
        <v>3871890</v>
      </c>
      <c r="I174" s="105" cm="1">
        <f t="array" ref="I174">INDEX('Subway Rank'!$K$2:$K$425,_xlfn.XMATCH($A174,'Subway Rank'!$C$2:$C$425),0)</f>
        <v>4244252</v>
      </c>
      <c r="J174" s="92">
        <f t="shared" si="6"/>
        <v>372362</v>
      </c>
      <c r="K174" s="67">
        <f t="shared" si="7"/>
        <v>9.6170604020258843E-2</v>
      </c>
      <c r="L174" s="60" cm="1">
        <f t="array" ref="L174">INDEX('Subway Rank'!$L$2:$L$425,_xlfn.XMATCH($A174,'Subway Rank'!$C$2:$C$425),0)</f>
        <v>61</v>
      </c>
      <c r="M174" s="7"/>
      <c r="N174" s="7"/>
    </row>
    <row r="175" spans="1:14" x14ac:dyDescent="0.2">
      <c r="A175" s="59" t="s">
        <v>230</v>
      </c>
      <c r="B175" s="35" t="str">
        <f>'Avg Weekday'!B175</f>
        <v/>
      </c>
      <c r="C175" s="10" t="s">
        <v>6</v>
      </c>
      <c r="D175" s="11">
        <v>1356085</v>
      </c>
      <c r="E175" s="34">
        <v>1129071</v>
      </c>
      <c r="F175" s="34">
        <v>488475.03200000001</v>
      </c>
      <c r="G175" s="34">
        <v>510956</v>
      </c>
      <c r="H175" s="103">
        <v>637058</v>
      </c>
      <c r="I175" s="105" cm="1">
        <f t="array" ref="I175">INDEX('Subway Rank'!$K$2:$K$425,_xlfn.XMATCH($A175,'Subway Rank'!$C$2:$C$425),0)</f>
        <v>711229</v>
      </c>
      <c r="J175" s="92">
        <f t="shared" si="6"/>
        <v>74171</v>
      </c>
      <c r="K175" s="67">
        <f t="shared" si="7"/>
        <v>0.11642738965682874</v>
      </c>
      <c r="L175" s="60" cm="1">
        <f t="array" ref="L175">INDEX('Subway Rank'!$L$2:$L$425,_xlfn.XMATCH($A175,'Subway Rank'!$C$2:$C$425),0)</f>
        <v>345</v>
      </c>
      <c r="M175" s="7"/>
      <c r="N175" s="7"/>
    </row>
    <row r="176" spans="1:14" s="4" customFormat="1" x14ac:dyDescent="0.2">
      <c r="A176" s="59" t="s">
        <v>231</v>
      </c>
      <c r="B176" s="35">
        <f>'Avg Weekday'!B176</f>
        <v>21</v>
      </c>
      <c r="C176" s="10" t="s">
        <v>6</v>
      </c>
      <c r="D176" s="11">
        <v>1032541</v>
      </c>
      <c r="E176" s="34">
        <v>1371311</v>
      </c>
      <c r="F176" s="34">
        <v>691831.98699999996</v>
      </c>
      <c r="G176" s="34">
        <v>897516</v>
      </c>
      <c r="H176" s="103">
        <v>1120133</v>
      </c>
      <c r="I176" s="105" cm="1">
        <f t="array" ref="I176">INDEX('Subway Rank'!$K$2:$K$425,_xlfn.XMATCH($A176,'Subway Rank'!$C$2:$C$425),0)</f>
        <v>1247257</v>
      </c>
      <c r="J176" s="92">
        <f t="shared" si="6"/>
        <v>127124</v>
      </c>
      <c r="K176" s="67">
        <f t="shared" si="7"/>
        <v>0.11349009447985195</v>
      </c>
      <c r="L176" s="60" cm="1">
        <f t="array" ref="L176">INDEX('Subway Rank'!$L$2:$L$425,_xlfn.XMATCH($A176,'Subway Rank'!$C$2:$C$425),0)</f>
        <v>256</v>
      </c>
      <c r="M176" s="7"/>
      <c r="N176" s="7"/>
    </row>
    <row r="177" spans="1:14" s="4" customFormat="1" x14ac:dyDescent="0.2">
      <c r="A177" s="59" t="s">
        <v>232</v>
      </c>
      <c r="B177" s="35" t="str">
        <f>'Avg Weekday'!B177</f>
        <v/>
      </c>
      <c r="C177" s="10" t="s">
        <v>6</v>
      </c>
      <c r="D177" s="11">
        <v>1443692</v>
      </c>
      <c r="E177" s="34">
        <v>1472802</v>
      </c>
      <c r="F177" s="34">
        <v>620879.96900000004</v>
      </c>
      <c r="G177" s="34">
        <v>745263</v>
      </c>
      <c r="H177" s="103">
        <v>914558</v>
      </c>
      <c r="I177" s="105" cm="1">
        <f t="array" ref="I177">INDEX('Subway Rank'!$K$2:$K$425,_xlfn.XMATCH($A177,'Subway Rank'!$C$2:$C$425),0)</f>
        <v>1017521</v>
      </c>
      <c r="J177" s="92">
        <f t="shared" si="6"/>
        <v>102963</v>
      </c>
      <c r="K177" s="67">
        <f t="shared" si="7"/>
        <v>0.11258225284782376</v>
      </c>
      <c r="L177" s="60" cm="1">
        <f t="array" ref="L177">INDEX('Subway Rank'!$L$2:$L$425,_xlfn.XMATCH($A177,'Subway Rank'!$C$2:$C$425),0)</f>
        <v>289</v>
      </c>
      <c r="M177" s="7"/>
      <c r="N177" s="7"/>
    </row>
    <row r="178" spans="1:14" s="4" customFormat="1" x14ac:dyDescent="0.2">
      <c r="A178" s="59" t="s">
        <v>233</v>
      </c>
      <c r="B178" s="35" t="str">
        <f>'Avg Weekday'!B178</f>
        <v/>
      </c>
      <c r="C178" s="10" t="s">
        <v>6</v>
      </c>
      <c r="D178" s="11">
        <v>2099891</v>
      </c>
      <c r="E178" s="34">
        <v>2055094</v>
      </c>
      <c r="F178" s="34">
        <v>791030.00800000003</v>
      </c>
      <c r="G178" s="34">
        <v>936706</v>
      </c>
      <c r="H178" s="103">
        <v>1265471</v>
      </c>
      <c r="I178" s="105" cm="1">
        <f t="array" ref="I178">INDEX('Subway Rank'!$K$2:$K$425,_xlfn.XMATCH($A178,'Subway Rank'!$C$2:$C$425),0)</f>
        <v>1444252</v>
      </c>
      <c r="J178" s="92">
        <f t="shared" si="6"/>
        <v>178781</v>
      </c>
      <c r="K178" s="67">
        <f t="shared" si="7"/>
        <v>0.14127625208321645</v>
      </c>
      <c r="L178" s="60" cm="1">
        <f t="array" ref="L178">INDEX('Subway Rank'!$L$2:$L$425,_xlfn.XMATCH($A178,'Subway Rank'!$C$2:$C$425),0)</f>
        <v>224</v>
      </c>
      <c r="M178" s="7"/>
      <c r="N178" s="7"/>
    </row>
    <row r="179" spans="1:14" x14ac:dyDescent="0.2">
      <c r="A179" s="59" t="s">
        <v>234</v>
      </c>
      <c r="B179" s="35">
        <f>'Avg Weekday'!B179</f>
        <v>22</v>
      </c>
      <c r="C179" s="10" t="s">
        <v>6</v>
      </c>
      <c r="D179" s="11">
        <v>772085</v>
      </c>
      <c r="E179" s="34">
        <v>1544093</v>
      </c>
      <c r="F179" s="34">
        <v>659854.97100000002</v>
      </c>
      <c r="G179" s="34">
        <v>675807</v>
      </c>
      <c r="H179" s="103">
        <v>815237</v>
      </c>
      <c r="I179" s="105" cm="1">
        <f t="array" ref="I179">INDEX('Subway Rank'!$K$2:$K$425,_xlfn.XMATCH($A179,'Subway Rank'!$C$2:$C$425),0)</f>
        <v>862039</v>
      </c>
      <c r="J179" s="92">
        <f t="shared" si="6"/>
        <v>46802</v>
      </c>
      <c r="K179" s="67">
        <f t="shared" si="7"/>
        <v>5.7409072453777243E-2</v>
      </c>
      <c r="L179" s="60" cm="1">
        <f t="array" ref="L179">INDEX('Subway Rank'!$L$2:$L$425,_xlfn.XMATCH($A179,'Subway Rank'!$C$2:$C$425),0)</f>
        <v>319</v>
      </c>
      <c r="M179" s="7"/>
      <c r="N179" s="7"/>
    </row>
    <row r="180" spans="1:14" x14ac:dyDescent="0.2">
      <c r="A180" s="59" t="s">
        <v>235</v>
      </c>
      <c r="B180" s="35" t="str">
        <f>'Avg Weekday'!B180</f>
        <v/>
      </c>
      <c r="C180" s="10" t="s">
        <v>6</v>
      </c>
      <c r="D180" s="11">
        <v>1908610</v>
      </c>
      <c r="E180" s="34">
        <v>1779062</v>
      </c>
      <c r="F180" s="34">
        <v>731319.96299999999</v>
      </c>
      <c r="G180" s="34">
        <v>882810</v>
      </c>
      <c r="H180" s="103">
        <v>1056675</v>
      </c>
      <c r="I180" s="105" cm="1">
        <f t="array" ref="I180">INDEX('Subway Rank'!$K$2:$K$425,_xlfn.XMATCH($A180,'Subway Rank'!$C$2:$C$425),0)</f>
        <v>1214488</v>
      </c>
      <c r="J180" s="92">
        <f t="shared" si="6"/>
        <v>157813</v>
      </c>
      <c r="K180" s="67">
        <f t="shared" si="7"/>
        <v>0.14934866444270944</v>
      </c>
      <c r="L180" s="60" cm="1">
        <f t="array" ref="L180">INDEX('Subway Rank'!$L$2:$L$425,_xlfn.XMATCH($A180,'Subway Rank'!$C$2:$C$425),0)</f>
        <v>272</v>
      </c>
      <c r="M180" s="7"/>
      <c r="N180" s="7"/>
    </row>
    <row r="181" spans="1:14" s="4" customFormat="1" x14ac:dyDescent="0.2">
      <c r="A181" s="59" t="s">
        <v>236</v>
      </c>
      <c r="B181" s="35" t="str">
        <f>'Avg Weekday'!B181</f>
        <v/>
      </c>
      <c r="C181" s="10" t="s">
        <v>6</v>
      </c>
      <c r="D181" s="11">
        <v>1631673</v>
      </c>
      <c r="E181" s="34">
        <v>1599887</v>
      </c>
      <c r="F181" s="34">
        <v>619691.049</v>
      </c>
      <c r="G181" s="34">
        <v>791660</v>
      </c>
      <c r="H181" s="103">
        <v>1085680</v>
      </c>
      <c r="I181" s="105" cm="1">
        <f t="array" ref="I181">INDEX('Subway Rank'!$K$2:$K$425,_xlfn.XMATCH($A181,'Subway Rank'!$C$2:$C$425),0)</f>
        <v>1252720</v>
      </c>
      <c r="J181" s="92">
        <f t="shared" si="6"/>
        <v>167040</v>
      </c>
      <c r="K181" s="67">
        <f t="shared" si="7"/>
        <v>0.15385749023653378</v>
      </c>
      <c r="L181" s="60" cm="1">
        <f t="array" ref="L181">INDEX('Subway Rank'!$L$2:$L$425,_xlfn.XMATCH($A181,'Subway Rank'!$C$2:$C$425),0)</f>
        <v>268</v>
      </c>
      <c r="M181" s="7"/>
      <c r="N181" s="7"/>
    </row>
    <row r="182" spans="1:14" x14ac:dyDescent="0.2">
      <c r="A182" s="59" t="s">
        <v>237</v>
      </c>
      <c r="B182" s="35" t="str">
        <f>'Avg Weekday'!B182</f>
        <v/>
      </c>
      <c r="C182" s="10" t="s">
        <v>6</v>
      </c>
      <c r="D182" s="11">
        <v>839241</v>
      </c>
      <c r="E182" s="34">
        <v>833633</v>
      </c>
      <c r="F182" s="34">
        <v>381651.95500000002</v>
      </c>
      <c r="G182" s="34">
        <v>400476</v>
      </c>
      <c r="H182" s="103">
        <v>465654</v>
      </c>
      <c r="I182" s="105" cm="1">
        <f t="array" ref="I182">INDEX('Subway Rank'!$K$2:$K$425,_xlfn.XMATCH($A182,'Subway Rank'!$C$2:$C$425),0)</f>
        <v>497050</v>
      </c>
      <c r="J182" s="92">
        <f t="shared" si="6"/>
        <v>31396</v>
      </c>
      <c r="K182" s="67">
        <f t="shared" si="7"/>
        <v>6.742345174743479E-2</v>
      </c>
      <c r="L182" s="60" cm="1">
        <f t="array" ref="L182">INDEX('Subway Rank'!$L$2:$L$425,_xlfn.XMATCH($A182,'Subway Rank'!$C$2:$C$425),0)</f>
        <v>383</v>
      </c>
      <c r="M182" s="7"/>
      <c r="N182" s="7"/>
    </row>
    <row r="183" spans="1:14" s="4" customFormat="1" x14ac:dyDescent="0.2">
      <c r="A183" s="59" t="s">
        <v>238</v>
      </c>
      <c r="B183" s="35" t="str">
        <f>'Avg Weekday'!B183</f>
        <v/>
      </c>
      <c r="C183" s="10" t="s">
        <v>6</v>
      </c>
      <c r="D183" s="11">
        <v>994378</v>
      </c>
      <c r="E183" s="34">
        <v>856615</v>
      </c>
      <c r="F183" s="34">
        <v>446529.978</v>
      </c>
      <c r="G183" s="34">
        <v>394344</v>
      </c>
      <c r="H183" s="103">
        <v>529679</v>
      </c>
      <c r="I183" s="105" cm="1">
        <f t="array" ref="I183">INDEX('Subway Rank'!$K$2:$K$425,_xlfn.XMATCH($A183,'Subway Rank'!$C$2:$C$425),0)</f>
        <v>590252</v>
      </c>
      <c r="J183" s="92">
        <f t="shared" si="6"/>
        <v>60573</v>
      </c>
      <c r="K183" s="67">
        <f t="shared" si="7"/>
        <v>0.11435794131917633</v>
      </c>
      <c r="L183" s="60" cm="1">
        <f t="array" ref="L183">INDEX('Subway Rank'!$L$2:$L$425,_xlfn.XMATCH($A183,'Subway Rank'!$C$2:$C$425),0)</f>
        <v>364</v>
      </c>
      <c r="M183" s="7"/>
      <c r="N183" s="7"/>
    </row>
    <row r="184" spans="1:14" s="4" customFormat="1" x14ac:dyDescent="0.2">
      <c r="A184" s="59" t="s">
        <v>239</v>
      </c>
      <c r="B184" s="35" t="str">
        <f>'Avg Weekday'!B184</f>
        <v/>
      </c>
      <c r="C184" s="10" t="s">
        <v>6</v>
      </c>
      <c r="D184" s="11">
        <v>1495068</v>
      </c>
      <c r="E184" s="34">
        <v>1747990</v>
      </c>
      <c r="F184" s="34">
        <v>716034.97</v>
      </c>
      <c r="G184" s="34">
        <v>742682</v>
      </c>
      <c r="H184" s="103">
        <v>820290</v>
      </c>
      <c r="I184" s="105" cm="1">
        <f t="array" ref="I184">INDEX('Subway Rank'!$K$2:$K$425,_xlfn.XMATCH($A184,'Subway Rank'!$C$2:$C$425),0)</f>
        <v>890789</v>
      </c>
      <c r="J184" s="92">
        <f t="shared" si="6"/>
        <v>70499</v>
      </c>
      <c r="K184" s="67">
        <f t="shared" si="7"/>
        <v>8.594399541625522E-2</v>
      </c>
      <c r="L184" s="60" cm="1">
        <f t="array" ref="L184">INDEX('Subway Rank'!$L$2:$L$425,_xlfn.XMATCH($A184,'Subway Rank'!$C$2:$C$425),0)</f>
        <v>320</v>
      </c>
      <c r="M184" s="7"/>
      <c r="N184" s="7"/>
    </row>
    <row r="185" spans="1:14" s="4" customFormat="1" x14ac:dyDescent="0.2">
      <c r="A185" s="59" t="s">
        <v>22</v>
      </c>
      <c r="B185" s="35" t="str">
        <f>'Avg Weekday'!B185</f>
        <v/>
      </c>
      <c r="C185" s="10" t="s">
        <v>6</v>
      </c>
      <c r="D185" s="11">
        <v>4821359</v>
      </c>
      <c r="E185" s="34">
        <v>4696924</v>
      </c>
      <c r="F185" s="34">
        <v>1780896.054</v>
      </c>
      <c r="G185" s="34">
        <v>2463789</v>
      </c>
      <c r="H185" s="103">
        <v>3409157</v>
      </c>
      <c r="I185" s="105" cm="1">
        <f t="array" ref="I185">INDEX('Subway Rank'!$K$2:$K$425,_xlfn.XMATCH($A185,'Subway Rank'!$C$2:$C$425),0)</f>
        <v>3903034</v>
      </c>
      <c r="J185" s="92">
        <f t="shared" si="6"/>
        <v>493877</v>
      </c>
      <c r="K185" s="67">
        <f t="shared" si="7"/>
        <v>0.14486777816334068</v>
      </c>
      <c r="L185" s="60" cm="1">
        <f t="array" ref="L185">INDEX('Subway Rank'!$L$2:$L$425,_xlfn.XMATCH($A185,'Subway Rank'!$C$2:$C$425),0)</f>
        <v>90</v>
      </c>
      <c r="M185" s="7"/>
      <c r="N185" s="7"/>
    </row>
    <row r="186" spans="1:14" s="4" customFormat="1" x14ac:dyDescent="0.2">
      <c r="A186" s="59" t="s">
        <v>240</v>
      </c>
      <c r="B186" s="35" t="str">
        <f>'Avg Weekday'!B186</f>
        <v/>
      </c>
      <c r="C186" s="10" t="s">
        <v>6</v>
      </c>
      <c r="D186" s="11">
        <v>4171666</v>
      </c>
      <c r="E186" s="34">
        <v>4717791</v>
      </c>
      <c r="F186" s="34">
        <v>1816257.9739999999</v>
      </c>
      <c r="G186" s="34">
        <v>2028980</v>
      </c>
      <c r="H186" s="103">
        <v>2540327</v>
      </c>
      <c r="I186" s="105" cm="1">
        <f t="array" ref="I186">INDEX('Subway Rank'!$K$2:$K$425,_xlfn.XMATCH($A186,'Subway Rank'!$C$2:$C$425),0)</f>
        <v>2864396</v>
      </c>
      <c r="J186" s="92">
        <f t="shared" si="6"/>
        <v>324069</v>
      </c>
      <c r="K186" s="67">
        <f t="shared" si="7"/>
        <v>0.12756979711667041</v>
      </c>
      <c r="L186" s="60" cm="1">
        <f t="array" ref="L186">INDEX('Subway Rank'!$L$2:$L$425,_xlfn.XMATCH($A186,'Subway Rank'!$C$2:$C$425),0)</f>
        <v>113</v>
      </c>
      <c r="M186" s="7"/>
      <c r="N186" s="7"/>
    </row>
    <row r="187" spans="1:14" s="4" customFormat="1" x14ac:dyDescent="0.2">
      <c r="A187" s="59" t="s">
        <v>241</v>
      </c>
      <c r="B187" s="35" t="str">
        <f>'Avg Weekday'!B187</f>
        <v/>
      </c>
      <c r="C187" s="10" t="s">
        <v>6</v>
      </c>
      <c r="D187" s="11">
        <v>2239760</v>
      </c>
      <c r="E187" s="34">
        <v>1933886</v>
      </c>
      <c r="F187" s="34">
        <v>828023.02500000002</v>
      </c>
      <c r="G187" s="34">
        <v>1221841</v>
      </c>
      <c r="H187" s="103">
        <v>1520566</v>
      </c>
      <c r="I187" s="105" cm="1">
        <f t="array" ref="I187">INDEX('Subway Rank'!$K$2:$K$425,_xlfn.XMATCH($A187,'Subway Rank'!$C$2:$C$425),0)</f>
        <v>1683408</v>
      </c>
      <c r="J187" s="92">
        <f t="shared" si="6"/>
        <v>162842</v>
      </c>
      <c r="K187" s="67">
        <f t="shared" si="7"/>
        <v>0.10709301667931546</v>
      </c>
      <c r="L187" s="60" cm="1">
        <f t="array" ref="L187">INDEX('Subway Rank'!$L$2:$L$425,_xlfn.XMATCH($A187,'Subway Rank'!$C$2:$C$425),0)</f>
        <v>204</v>
      </c>
      <c r="M187" s="7"/>
      <c r="N187" s="7"/>
    </row>
    <row r="188" spans="1:14" s="4" customFormat="1" x14ac:dyDescent="0.2">
      <c r="A188" s="59" t="s">
        <v>242</v>
      </c>
      <c r="B188" s="35" t="str">
        <f>'Avg Weekday'!B188</f>
        <v/>
      </c>
      <c r="C188" s="10" t="s">
        <v>6</v>
      </c>
      <c r="D188" s="11">
        <v>2465927</v>
      </c>
      <c r="E188" s="34">
        <v>2100475</v>
      </c>
      <c r="F188" s="34">
        <v>866006.99300000002</v>
      </c>
      <c r="G188" s="34">
        <v>1234325</v>
      </c>
      <c r="H188" s="103">
        <v>1569277</v>
      </c>
      <c r="I188" s="105" cm="1">
        <f t="array" ref="I188">INDEX('Subway Rank'!$K$2:$K$425,_xlfn.XMATCH($A188,'Subway Rank'!$C$2:$C$425),0)</f>
        <v>1769142</v>
      </c>
      <c r="J188" s="92">
        <f t="shared" si="6"/>
        <v>199865</v>
      </c>
      <c r="K188" s="67">
        <f t="shared" si="7"/>
        <v>0.1273611988195838</v>
      </c>
      <c r="L188" s="60" cm="1">
        <f t="array" ref="L188">INDEX('Subway Rank'!$L$2:$L$425,_xlfn.XMATCH($A188,'Subway Rank'!$C$2:$C$425),0)</f>
        <v>191</v>
      </c>
      <c r="M188" s="7"/>
      <c r="N188" s="7"/>
    </row>
    <row r="189" spans="1:14" x14ac:dyDescent="0.2">
      <c r="A189" s="59" t="s">
        <v>243</v>
      </c>
      <c r="B189" s="35" t="str">
        <f>'Avg Weekday'!B189</f>
        <v/>
      </c>
      <c r="C189" s="10" t="s">
        <v>6</v>
      </c>
      <c r="D189" s="11">
        <v>3789470</v>
      </c>
      <c r="E189" s="34">
        <v>3854024</v>
      </c>
      <c r="F189" s="34">
        <v>1563366.0160000001</v>
      </c>
      <c r="G189" s="34">
        <v>1734324</v>
      </c>
      <c r="H189" s="103">
        <v>2135172</v>
      </c>
      <c r="I189" s="105" cm="1">
        <f t="array" ref="I189">INDEX('Subway Rank'!$K$2:$K$425,_xlfn.XMATCH($A189,'Subway Rank'!$C$2:$C$425),0)</f>
        <v>2654490</v>
      </c>
      <c r="J189" s="92">
        <f t="shared" si="6"/>
        <v>519318</v>
      </c>
      <c r="K189" s="67">
        <f t="shared" si="7"/>
        <v>0.2432206866706757</v>
      </c>
      <c r="L189" s="60" cm="1">
        <f t="array" ref="L189">INDEX('Subway Rank'!$L$2:$L$425,_xlfn.XMATCH($A189,'Subway Rank'!$C$2:$C$425),0)</f>
        <v>134</v>
      </c>
      <c r="M189" s="7"/>
      <c r="N189" s="7"/>
    </row>
    <row r="190" spans="1:14" x14ac:dyDescent="0.2">
      <c r="A190" s="59" t="s">
        <v>244</v>
      </c>
      <c r="B190" s="35" t="str">
        <f>'Avg Weekday'!B190</f>
        <v/>
      </c>
      <c r="C190" s="10" t="s">
        <v>6</v>
      </c>
      <c r="D190" s="11">
        <v>1768122</v>
      </c>
      <c r="E190" s="34">
        <v>1820637</v>
      </c>
      <c r="F190" s="34">
        <v>789214.01399999997</v>
      </c>
      <c r="G190" s="34">
        <v>957769</v>
      </c>
      <c r="H190" s="103">
        <v>1190174</v>
      </c>
      <c r="I190" s="105" cm="1">
        <f t="array" ref="I190">INDEX('Subway Rank'!$K$2:$K$425,_xlfn.XMATCH($A190,'Subway Rank'!$C$2:$C$425),0)</f>
        <v>1265040</v>
      </c>
      <c r="J190" s="92">
        <f t="shared" si="6"/>
        <v>74866</v>
      </c>
      <c r="K190" s="67">
        <f t="shared" si="7"/>
        <v>6.2903407400934655E-2</v>
      </c>
      <c r="L190" s="60" cm="1">
        <f t="array" ref="L190">INDEX('Subway Rank'!$L$2:$L$425,_xlfn.XMATCH($A190,'Subway Rank'!$C$2:$C$425),0)</f>
        <v>251</v>
      </c>
      <c r="M190" s="7"/>
      <c r="N190" s="7"/>
    </row>
    <row r="191" spans="1:14" x14ac:dyDescent="0.2">
      <c r="A191" s="59" t="s">
        <v>245</v>
      </c>
      <c r="B191" s="35" t="str">
        <f>'Avg Weekday'!B191</f>
        <v/>
      </c>
      <c r="C191" s="10" t="s">
        <v>6</v>
      </c>
      <c r="D191" s="11">
        <v>6893183</v>
      </c>
      <c r="E191" s="34">
        <v>5927332</v>
      </c>
      <c r="F191" s="34">
        <v>2704645.04</v>
      </c>
      <c r="G191" s="34">
        <v>3318793</v>
      </c>
      <c r="H191" s="103">
        <v>4276355</v>
      </c>
      <c r="I191" s="105" cm="1">
        <f t="array" ref="I191">INDEX('Subway Rank'!$K$2:$K$425,_xlfn.XMATCH($A191,'Subway Rank'!$C$2:$C$425),0)</f>
        <v>5009020</v>
      </c>
      <c r="J191" s="92">
        <f t="shared" si="6"/>
        <v>732665</v>
      </c>
      <c r="K191" s="67">
        <f t="shared" si="7"/>
        <v>0.17132932134960732</v>
      </c>
      <c r="L191" s="60" cm="1">
        <f t="array" ref="L191">INDEX('Subway Rank'!$L$2:$L$425,_xlfn.XMATCH($A191,'Subway Rank'!$C$2:$C$425),0)</f>
        <v>56</v>
      </c>
      <c r="M191" s="7"/>
      <c r="N191" s="7"/>
    </row>
    <row r="192" spans="1:14" x14ac:dyDescent="0.2">
      <c r="A192" s="59" t="s">
        <v>246</v>
      </c>
      <c r="B192" s="35" t="str">
        <f>'Avg Weekday'!B192</f>
        <v/>
      </c>
      <c r="C192" s="10" t="s">
        <v>6</v>
      </c>
      <c r="D192" s="11">
        <v>2880235</v>
      </c>
      <c r="E192" s="34">
        <v>3136229</v>
      </c>
      <c r="F192" s="34">
        <v>1186205.9580000001</v>
      </c>
      <c r="G192" s="34">
        <v>1522386</v>
      </c>
      <c r="H192" s="103">
        <v>1942189</v>
      </c>
      <c r="I192" s="105" cm="1">
        <f t="array" ref="I192">INDEX('Subway Rank'!$K$2:$K$425,_xlfn.XMATCH($A192,'Subway Rank'!$C$2:$C$425),0)</f>
        <v>2320186</v>
      </c>
      <c r="J192" s="92">
        <f t="shared" si="6"/>
        <v>377997</v>
      </c>
      <c r="K192" s="67">
        <f t="shared" si="7"/>
        <v>0.19462421010519573</v>
      </c>
      <c r="L192" s="60" cm="1">
        <f t="array" ref="L192">INDEX('Subway Rank'!$L$2:$L$425,_xlfn.XMATCH($A192,'Subway Rank'!$C$2:$C$425),0)</f>
        <v>152</v>
      </c>
      <c r="M192" s="7"/>
      <c r="N192" s="7"/>
    </row>
    <row r="193" spans="1:14" x14ac:dyDescent="0.2">
      <c r="A193" s="63" t="s">
        <v>247</v>
      </c>
      <c r="B193" s="35" t="str">
        <f>'Avg Weekday'!B193</f>
        <v/>
      </c>
      <c r="C193" s="10" t="s">
        <v>6</v>
      </c>
      <c r="D193" s="11">
        <v>1366989</v>
      </c>
      <c r="E193" s="34">
        <v>1362524</v>
      </c>
      <c r="F193" s="34">
        <v>573447.98499999999</v>
      </c>
      <c r="G193" s="34">
        <v>655522</v>
      </c>
      <c r="H193" s="103">
        <v>826571</v>
      </c>
      <c r="I193" s="105" cm="1">
        <f t="array" ref="I193">INDEX('Subway Rank'!$K$2:$K$425,_xlfn.XMATCH($A193,'Subway Rank'!$C$2:$C$425),0)</f>
        <v>956059</v>
      </c>
      <c r="J193" s="92">
        <f t="shared" si="6"/>
        <v>129488</v>
      </c>
      <c r="K193" s="67">
        <f t="shared" si="7"/>
        <v>0.15665683891643911</v>
      </c>
      <c r="L193" s="60" cm="1">
        <f t="array" ref="L193">INDEX('Subway Rank'!$L$2:$L$425,_xlfn.XMATCH($A193,'Subway Rank'!$C$2:$C$425),0)</f>
        <v>300</v>
      </c>
      <c r="M193" s="7"/>
      <c r="N193" s="7"/>
    </row>
    <row r="194" spans="1:14" x14ac:dyDescent="0.2">
      <c r="A194" s="59" t="s">
        <v>248</v>
      </c>
      <c r="B194" s="35" t="str">
        <f>'Avg Weekday'!B194</f>
        <v/>
      </c>
      <c r="C194" s="10" t="s">
        <v>6</v>
      </c>
      <c r="D194" s="11">
        <v>433083</v>
      </c>
      <c r="E194" s="34">
        <v>428163</v>
      </c>
      <c r="F194" s="34">
        <v>185099.07500000001</v>
      </c>
      <c r="G194" s="34">
        <v>211247</v>
      </c>
      <c r="H194" s="103">
        <v>288867</v>
      </c>
      <c r="I194" s="105" cm="1">
        <f t="array" ref="I194">INDEX('Subway Rank'!$K$2:$K$425,_xlfn.XMATCH($A194,'Subway Rank'!$C$2:$C$425),0)</f>
        <v>320508</v>
      </c>
      <c r="J194" s="92">
        <f t="shared" si="6"/>
        <v>31641</v>
      </c>
      <c r="K194" s="67">
        <f t="shared" si="7"/>
        <v>0.10953483783194343</v>
      </c>
      <c r="L194" s="60" cm="1">
        <f t="array" ref="L194">INDEX('Subway Rank'!$L$2:$L$425,_xlfn.XMATCH($A194,'Subway Rank'!$C$2:$C$425),0)</f>
        <v>407</v>
      </c>
      <c r="M194" s="7"/>
      <c r="N194" s="7"/>
    </row>
    <row r="195" spans="1:14" x14ac:dyDescent="0.2">
      <c r="A195" s="59" t="s">
        <v>249</v>
      </c>
      <c r="B195" s="35" t="str">
        <f>'Avg Weekday'!B195</f>
        <v/>
      </c>
      <c r="C195" s="10" t="s">
        <v>6</v>
      </c>
      <c r="D195" s="11">
        <v>3215723</v>
      </c>
      <c r="E195" s="34">
        <v>3150597</v>
      </c>
      <c r="F195" s="34">
        <v>1189272.8470000001</v>
      </c>
      <c r="G195" s="34">
        <v>1309465</v>
      </c>
      <c r="H195" s="103">
        <v>1760370</v>
      </c>
      <c r="I195" s="105" cm="1">
        <f t="array" ref="I195">INDEX('Subway Rank'!$K$2:$K$425,_xlfn.XMATCH($A195,'Subway Rank'!$C$2:$C$425),0)</f>
        <v>2136592</v>
      </c>
      <c r="J195" s="92">
        <f t="shared" si="6"/>
        <v>376222</v>
      </c>
      <c r="K195" s="67">
        <f t="shared" si="7"/>
        <v>0.21371757073796985</v>
      </c>
      <c r="L195" s="60" cm="1">
        <f t="array" ref="L195">INDEX('Subway Rank'!$L$2:$L$425,_xlfn.XMATCH($A195,'Subway Rank'!$C$2:$C$425),0)</f>
        <v>159</v>
      </c>
      <c r="M195" s="7"/>
      <c r="N195" s="7"/>
    </row>
    <row r="196" spans="1:14" x14ac:dyDescent="0.2">
      <c r="A196" s="59" t="s">
        <v>250</v>
      </c>
      <c r="B196" s="35" t="str">
        <f>'Avg Weekday'!B196</f>
        <v/>
      </c>
      <c r="C196" s="10" t="s">
        <v>6</v>
      </c>
      <c r="D196" s="11">
        <v>1644379</v>
      </c>
      <c r="E196" s="34">
        <v>1643487</v>
      </c>
      <c r="F196" s="34">
        <v>800943.10199999996</v>
      </c>
      <c r="G196" s="34">
        <v>821266</v>
      </c>
      <c r="H196" s="103">
        <v>934273</v>
      </c>
      <c r="I196" s="105" cm="1">
        <f t="array" ref="I196">INDEX('Subway Rank'!$K$2:$K$425,_xlfn.XMATCH($A196,'Subway Rank'!$C$2:$C$425),0)</f>
        <v>1066391</v>
      </c>
      <c r="J196" s="92">
        <f t="shared" si="6"/>
        <v>132118</v>
      </c>
      <c r="K196" s="67">
        <f t="shared" si="7"/>
        <v>0.14141262778652491</v>
      </c>
      <c r="L196" s="60" cm="1">
        <f t="array" ref="L196">INDEX('Subway Rank'!$L$2:$L$425,_xlfn.XMATCH($A196,'Subway Rank'!$C$2:$C$425),0)</f>
        <v>281</v>
      </c>
      <c r="M196" s="7"/>
      <c r="N196" s="7"/>
    </row>
    <row r="197" spans="1:14" x14ac:dyDescent="0.2">
      <c r="A197" s="59" t="s">
        <v>251</v>
      </c>
      <c r="B197" s="35" t="str">
        <f>'Avg Weekday'!B197</f>
        <v/>
      </c>
      <c r="C197" s="10" t="s">
        <v>6</v>
      </c>
      <c r="D197" s="11">
        <v>1499170</v>
      </c>
      <c r="E197" s="34">
        <v>1254351</v>
      </c>
      <c r="F197" s="34">
        <v>606924.95900000003</v>
      </c>
      <c r="G197" s="34">
        <v>655706</v>
      </c>
      <c r="H197" s="103">
        <v>709206</v>
      </c>
      <c r="I197" s="105" cm="1">
        <f t="array" ref="I197">INDEX('Subway Rank'!$K$2:$K$425,_xlfn.XMATCH($A197,'Subway Rank'!$C$2:$C$425),0)</f>
        <v>697822</v>
      </c>
      <c r="J197" s="92">
        <f t="shared" si="6"/>
        <v>-11384</v>
      </c>
      <c r="K197" s="67">
        <f t="shared" si="7"/>
        <v>-1.6051753651266345E-2</v>
      </c>
      <c r="L197" s="60" cm="1">
        <f t="array" ref="L197">INDEX('Subway Rank'!$L$2:$L$425,_xlfn.XMATCH($A197,'Subway Rank'!$C$2:$C$425),0)</f>
        <v>350</v>
      </c>
      <c r="M197" s="7"/>
      <c r="N197" s="7"/>
    </row>
    <row r="198" spans="1:14" x14ac:dyDescent="0.2">
      <c r="A198" s="59" t="s">
        <v>252</v>
      </c>
      <c r="B198" s="35">
        <f>'Avg Weekday'!B198</f>
        <v>23</v>
      </c>
      <c r="C198" s="10" t="s">
        <v>6</v>
      </c>
      <c r="D198" s="11">
        <v>1503742</v>
      </c>
      <c r="E198" s="34">
        <v>1501183</v>
      </c>
      <c r="F198" s="34">
        <v>718495.84600000002</v>
      </c>
      <c r="G198" s="34">
        <v>898154</v>
      </c>
      <c r="H198" s="103">
        <v>1076361</v>
      </c>
      <c r="I198" s="105" cm="1">
        <f t="array" ref="I198">INDEX('Subway Rank'!$K$2:$K$425,_xlfn.XMATCH($A198,'Subway Rank'!$C$2:$C$425),0)</f>
        <v>1201167</v>
      </c>
      <c r="J198" s="92">
        <f t="shared" si="6"/>
        <v>124806</v>
      </c>
      <c r="K198" s="67">
        <f t="shared" si="7"/>
        <v>0.11595180427384492</v>
      </c>
      <c r="L198" s="60" cm="1">
        <f t="array" ref="L198">INDEX('Subway Rank'!$L$2:$L$425,_xlfn.XMATCH($A198,'Subway Rank'!$C$2:$C$425),0)</f>
        <v>266</v>
      </c>
      <c r="M198" s="7"/>
      <c r="N198" s="7"/>
    </row>
    <row r="199" spans="1:14" x14ac:dyDescent="0.2">
      <c r="A199" s="59" t="s">
        <v>253</v>
      </c>
      <c r="B199" s="35" t="str">
        <f>'Avg Weekday'!B199</f>
        <v/>
      </c>
      <c r="C199" s="10" t="s">
        <v>6</v>
      </c>
      <c r="D199" s="11">
        <v>2221270</v>
      </c>
      <c r="E199" s="34">
        <v>2131839</v>
      </c>
      <c r="F199" s="34">
        <v>1021788.963</v>
      </c>
      <c r="G199" s="34">
        <v>1142138</v>
      </c>
      <c r="H199" s="103">
        <v>1358530</v>
      </c>
      <c r="I199" s="105" cm="1">
        <f t="array" ref="I199">INDEX('Subway Rank'!$K$2:$K$425,_xlfn.XMATCH($A199,'Subway Rank'!$C$2:$C$425),0)</f>
        <v>1426266</v>
      </c>
      <c r="J199" s="92">
        <f t="shared" si="6"/>
        <v>67736</v>
      </c>
      <c r="K199" s="67">
        <f t="shared" si="7"/>
        <v>4.9859774903756267E-2</v>
      </c>
      <c r="L199" s="60" cm="1">
        <f t="array" ref="L199">INDEX('Subway Rank'!$L$2:$L$425,_xlfn.XMATCH($A199,'Subway Rank'!$C$2:$C$425),0)</f>
        <v>216</v>
      </c>
      <c r="M199" s="7"/>
      <c r="N199" s="7"/>
    </row>
    <row r="200" spans="1:14" x14ac:dyDescent="0.2">
      <c r="A200" s="59" t="s">
        <v>254</v>
      </c>
      <c r="B200" s="35" t="str">
        <f>'Avg Weekday'!B200</f>
        <v/>
      </c>
      <c r="C200" s="10" t="s">
        <v>6</v>
      </c>
      <c r="D200" s="11">
        <v>3258207</v>
      </c>
      <c r="E200" s="34">
        <v>3252504</v>
      </c>
      <c r="F200" s="34">
        <v>1356510.0349999999</v>
      </c>
      <c r="G200" s="34">
        <v>1689443</v>
      </c>
      <c r="H200" s="103">
        <v>2021403</v>
      </c>
      <c r="I200" s="105" cm="1">
        <f t="array" ref="I200">INDEX('Subway Rank'!$K$2:$K$425,_xlfn.XMATCH($A200,'Subway Rank'!$C$2:$C$425),0)</f>
        <v>2170621</v>
      </c>
      <c r="J200" s="92">
        <f t="shared" si="6"/>
        <v>149218</v>
      </c>
      <c r="K200" s="67">
        <f t="shared" si="7"/>
        <v>7.3819025696508805E-2</v>
      </c>
      <c r="L200" s="60" cm="1">
        <f t="array" ref="L200">INDEX('Subway Rank'!$L$2:$L$425,_xlfn.XMATCH($A200,'Subway Rank'!$C$2:$C$425),0)</f>
        <v>145</v>
      </c>
      <c r="M200" s="7"/>
      <c r="N200" s="7"/>
    </row>
    <row r="201" spans="1:14" x14ac:dyDescent="0.2">
      <c r="A201" s="59" t="s">
        <v>255</v>
      </c>
      <c r="B201" s="35" t="str">
        <f>'Avg Weekday'!B201</f>
        <v/>
      </c>
      <c r="C201" s="10" t="s">
        <v>6</v>
      </c>
      <c r="D201" s="11">
        <v>966728</v>
      </c>
      <c r="E201" s="34">
        <v>948571</v>
      </c>
      <c r="F201" s="34">
        <v>454456.95299999998</v>
      </c>
      <c r="G201" s="34">
        <v>472565</v>
      </c>
      <c r="H201" s="103">
        <v>500597</v>
      </c>
      <c r="I201" s="105" cm="1">
        <f t="array" ref="I201">INDEX('Subway Rank'!$K$2:$K$425,_xlfn.XMATCH($A201,'Subway Rank'!$C$2:$C$425),0)</f>
        <v>458742</v>
      </c>
      <c r="J201" s="92">
        <f t="shared" si="6"/>
        <v>-41855</v>
      </c>
      <c r="K201" s="67">
        <f t="shared" si="7"/>
        <v>-8.3610169457667541E-2</v>
      </c>
      <c r="L201" s="60" cm="1">
        <f t="array" ref="L201">INDEX('Subway Rank'!$L$2:$L$425,_xlfn.XMATCH($A201,'Subway Rank'!$C$2:$C$425),0)</f>
        <v>394</v>
      </c>
      <c r="M201" s="7"/>
      <c r="N201" s="7"/>
    </row>
    <row r="202" spans="1:14" x14ac:dyDescent="0.2">
      <c r="A202" s="59" t="s">
        <v>256</v>
      </c>
      <c r="B202" s="35" t="str">
        <f>'Avg Weekday'!B202</f>
        <v/>
      </c>
      <c r="C202" s="10" t="s">
        <v>6</v>
      </c>
      <c r="D202" s="11">
        <v>1250715</v>
      </c>
      <c r="E202" s="34">
        <v>1370372</v>
      </c>
      <c r="F202" s="34">
        <v>512753.01799999998</v>
      </c>
      <c r="G202" s="34">
        <v>603014</v>
      </c>
      <c r="H202" s="103">
        <v>745179</v>
      </c>
      <c r="I202" s="105" cm="1">
        <f t="array" ref="I202">INDEX('Subway Rank'!$K$2:$K$425,_xlfn.XMATCH($A202,'Subway Rank'!$C$2:$C$425),0)</f>
        <v>809205</v>
      </c>
      <c r="J202" s="92">
        <f t="shared" si="6"/>
        <v>64026</v>
      </c>
      <c r="K202" s="67">
        <f t="shared" si="7"/>
        <v>8.5920295660505727E-2</v>
      </c>
      <c r="L202" s="60" cm="1">
        <f t="array" ref="L202">INDEX('Subway Rank'!$L$2:$L$425,_xlfn.XMATCH($A202,'Subway Rank'!$C$2:$C$425),0)</f>
        <v>340</v>
      </c>
      <c r="M202" s="7"/>
      <c r="N202" s="7"/>
    </row>
    <row r="203" spans="1:14" x14ac:dyDescent="0.2">
      <c r="A203" s="59" t="s">
        <v>257</v>
      </c>
      <c r="B203" s="35" t="str">
        <f>'Avg Weekday'!B203</f>
        <v/>
      </c>
      <c r="C203" s="10" t="s">
        <v>6</v>
      </c>
      <c r="D203" s="11">
        <v>5609408</v>
      </c>
      <c r="E203" s="34">
        <v>5608232</v>
      </c>
      <c r="F203" s="34">
        <v>2150476.0619999999</v>
      </c>
      <c r="G203" s="34">
        <v>2617531</v>
      </c>
      <c r="H203" s="103">
        <v>3346986</v>
      </c>
      <c r="I203" s="105" cm="1">
        <f t="array" ref="I203">INDEX('Subway Rank'!$K$2:$K$425,_xlfn.XMATCH($A203,'Subway Rank'!$C$2:$C$425),0)</f>
        <v>3768205</v>
      </c>
      <c r="J203" s="92">
        <f t="shared" ref="J203:J228" si="8">I203-H203</f>
        <v>421219</v>
      </c>
      <c r="K203" s="67">
        <f t="shared" ref="K203:K227" si="9">J203/H203</f>
        <v>0.12585024257645536</v>
      </c>
      <c r="L203" s="60" cm="1">
        <f t="array" ref="L203">INDEX('Subway Rank'!$L$2:$L$425,_xlfn.XMATCH($A203,'Subway Rank'!$C$2:$C$425),0)</f>
        <v>80</v>
      </c>
      <c r="M203" s="7"/>
      <c r="N203" s="7"/>
    </row>
    <row r="204" spans="1:14" s="4" customFormat="1" x14ac:dyDescent="0.2">
      <c r="A204" s="59" t="s">
        <v>258</v>
      </c>
      <c r="B204" s="35" t="str">
        <f>'Avg Weekday'!B204</f>
        <v/>
      </c>
      <c r="C204" s="10" t="s">
        <v>6</v>
      </c>
      <c r="D204" s="11">
        <v>1018695</v>
      </c>
      <c r="E204" s="34">
        <v>1033340</v>
      </c>
      <c r="F204" s="34">
        <v>462997.97100000002</v>
      </c>
      <c r="G204" s="34">
        <v>548606</v>
      </c>
      <c r="H204" s="103">
        <v>665586</v>
      </c>
      <c r="I204" s="105" cm="1">
        <f t="array" ref="I204">INDEX('Subway Rank'!$K$2:$K$425,_xlfn.XMATCH($A204,'Subway Rank'!$C$2:$C$425),0)</f>
        <v>744994</v>
      </c>
      <c r="J204" s="92">
        <f t="shared" si="8"/>
        <v>79408</v>
      </c>
      <c r="K204" s="67">
        <f t="shared" si="9"/>
        <v>0.11930539404374491</v>
      </c>
      <c r="L204" s="60" cm="1">
        <f t="array" ref="L204">INDEX('Subway Rank'!$L$2:$L$425,_xlfn.XMATCH($A204,'Subway Rank'!$C$2:$C$425),0)</f>
        <v>349</v>
      </c>
      <c r="M204" s="7"/>
      <c r="N204" s="7"/>
    </row>
    <row r="205" spans="1:14" x14ac:dyDescent="0.2">
      <c r="A205" s="59" t="s">
        <v>259</v>
      </c>
      <c r="B205" s="35" t="str">
        <f>'Avg Weekday'!B205</f>
        <v/>
      </c>
      <c r="C205" s="10" t="s">
        <v>6</v>
      </c>
      <c r="D205" s="11">
        <v>537340</v>
      </c>
      <c r="E205" s="34">
        <v>519984</v>
      </c>
      <c r="F205" s="34">
        <v>214949.97</v>
      </c>
      <c r="G205" s="34">
        <v>259323</v>
      </c>
      <c r="H205" s="103">
        <v>326818</v>
      </c>
      <c r="I205" s="105" cm="1">
        <f t="array" ref="I205">INDEX('Subway Rank'!$K$2:$K$425,_xlfn.XMATCH($A205,'Subway Rank'!$C$2:$C$425),0)</f>
        <v>348208</v>
      </c>
      <c r="J205" s="92">
        <f t="shared" si="8"/>
        <v>21390</v>
      </c>
      <c r="K205" s="67">
        <f t="shared" si="9"/>
        <v>6.5449271459956312E-2</v>
      </c>
      <c r="L205" s="60" cm="1">
        <f t="array" ref="L205">INDEX('Subway Rank'!$L$2:$L$425,_xlfn.XMATCH($A205,'Subway Rank'!$C$2:$C$425),0)</f>
        <v>410</v>
      </c>
      <c r="M205" s="7"/>
      <c r="N205" s="7"/>
    </row>
    <row r="206" spans="1:14" x14ac:dyDescent="0.2">
      <c r="A206" s="59" t="s">
        <v>260</v>
      </c>
      <c r="B206" s="35" t="str">
        <f>'Avg Weekday'!B206</f>
        <v/>
      </c>
      <c r="C206" s="10" t="s">
        <v>6</v>
      </c>
      <c r="D206" s="11">
        <v>1979647</v>
      </c>
      <c r="E206" s="34">
        <v>1955051</v>
      </c>
      <c r="F206" s="34">
        <v>861895.946</v>
      </c>
      <c r="G206" s="34">
        <v>1070163</v>
      </c>
      <c r="H206" s="103">
        <v>1256444</v>
      </c>
      <c r="I206" s="105" cm="1">
        <f t="array" ref="I206">INDEX('Subway Rank'!$K$2:$K$425,_xlfn.XMATCH($A206,'Subway Rank'!$C$2:$C$425),0)</f>
        <v>1348897</v>
      </c>
      <c r="J206" s="92">
        <f t="shared" si="8"/>
        <v>92453</v>
      </c>
      <c r="K206" s="67">
        <f t="shared" si="9"/>
        <v>7.3583064585449096E-2</v>
      </c>
      <c r="L206" s="60" cm="1">
        <f t="array" ref="L206">INDEX('Subway Rank'!$L$2:$L$425,_xlfn.XMATCH($A206,'Subway Rank'!$C$2:$C$425),0)</f>
        <v>244</v>
      </c>
      <c r="M206" s="7"/>
      <c r="N206" s="7"/>
    </row>
    <row r="207" spans="1:14" s="4" customFormat="1" x14ac:dyDescent="0.2">
      <c r="A207" s="59" t="s">
        <v>261</v>
      </c>
      <c r="B207" s="35" t="str">
        <f>'Avg Weekday'!B207</f>
        <v/>
      </c>
      <c r="C207" s="10" t="s">
        <v>6</v>
      </c>
      <c r="D207" s="11">
        <v>1279685</v>
      </c>
      <c r="E207" s="34">
        <v>1360708</v>
      </c>
      <c r="F207" s="34">
        <v>662595.98699999996</v>
      </c>
      <c r="G207" s="34">
        <v>719312</v>
      </c>
      <c r="H207" s="103">
        <v>792673</v>
      </c>
      <c r="I207" s="105" cm="1">
        <f t="array" ref="I207">INDEX('Subway Rank'!$K$2:$K$425,_xlfn.XMATCH($A207,'Subway Rank'!$C$2:$C$425),0)</f>
        <v>868432</v>
      </c>
      <c r="J207" s="92">
        <f t="shared" si="8"/>
        <v>75759</v>
      </c>
      <c r="K207" s="67">
        <f t="shared" si="9"/>
        <v>9.5574089189363082E-2</v>
      </c>
      <c r="L207" s="60" cm="1">
        <f t="array" ref="L207">INDEX('Subway Rank'!$L$2:$L$425,_xlfn.XMATCH($A207,'Subway Rank'!$C$2:$C$425),0)</f>
        <v>317</v>
      </c>
      <c r="M207" s="7"/>
      <c r="N207" s="7"/>
    </row>
    <row r="208" spans="1:14" x14ac:dyDescent="0.2">
      <c r="A208" s="59" t="s">
        <v>262</v>
      </c>
      <c r="B208" s="35" t="str">
        <f>'Avg Weekday'!B208</f>
        <v/>
      </c>
      <c r="C208" s="10" t="s">
        <v>6</v>
      </c>
      <c r="D208" s="11">
        <v>1197019</v>
      </c>
      <c r="E208" s="34">
        <v>1037219</v>
      </c>
      <c r="F208" s="34">
        <v>443228.92099999997</v>
      </c>
      <c r="G208" s="34">
        <v>559407</v>
      </c>
      <c r="H208" s="103">
        <v>692595</v>
      </c>
      <c r="I208" s="105" cm="1">
        <f t="array" ref="I208">INDEX('Subway Rank'!$K$2:$K$425,_xlfn.XMATCH($A208,'Subway Rank'!$C$2:$C$425),0)</f>
        <v>742431</v>
      </c>
      <c r="J208" s="92">
        <f t="shared" si="8"/>
        <v>49836</v>
      </c>
      <c r="K208" s="67">
        <f t="shared" si="9"/>
        <v>7.1955471812531133E-2</v>
      </c>
      <c r="L208" s="60" cm="1">
        <f t="array" ref="L208">INDEX('Subway Rank'!$L$2:$L$425,_xlfn.XMATCH($A208,'Subway Rank'!$C$2:$C$425),0)</f>
        <v>343</v>
      </c>
      <c r="M208" s="7"/>
      <c r="N208" s="7"/>
    </row>
    <row r="209" spans="1:14" s="4" customFormat="1" x14ac:dyDescent="0.2">
      <c r="A209" s="59" t="s">
        <v>263</v>
      </c>
      <c r="B209" s="35" t="str">
        <f>'Avg Weekday'!B209</f>
        <v/>
      </c>
      <c r="C209" s="10" t="s">
        <v>6</v>
      </c>
      <c r="D209" s="11">
        <v>1638002</v>
      </c>
      <c r="E209" s="34">
        <v>1780893</v>
      </c>
      <c r="F209" s="34">
        <v>676624.03399999999</v>
      </c>
      <c r="G209" s="34">
        <v>885878</v>
      </c>
      <c r="H209" s="103">
        <v>1175311</v>
      </c>
      <c r="I209" s="105" cm="1">
        <f t="array" ref="I209">INDEX('Subway Rank'!$K$2:$K$425,_xlfn.XMATCH($A209,'Subway Rank'!$C$2:$C$425),0)</f>
        <v>1299538</v>
      </c>
      <c r="J209" s="92">
        <f t="shared" si="8"/>
        <v>124227</v>
      </c>
      <c r="K209" s="67">
        <f t="shared" si="9"/>
        <v>0.10569713037655565</v>
      </c>
      <c r="L209" s="60" cm="1">
        <f t="array" ref="L209">INDEX('Subway Rank'!$L$2:$L$425,_xlfn.XMATCH($A209,'Subway Rank'!$C$2:$C$425),0)</f>
        <v>237</v>
      </c>
      <c r="M209" s="7"/>
      <c r="N209" s="7"/>
    </row>
    <row r="210" spans="1:14" x14ac:dyDescent="0.2">
      <c r="A210" s="59" t="s">
        <v>264</v>
      </c>
      <c r="B210" s="35" t="str">
        <f>'Avg Weekday'!B210</f>
        <v/>
      </c>
      <c r="C210" s="10" t="s">
        <v>6</v>
      </c>
      <c r="D210" s="11">
        <v>3289464</v>
      </c>
      <c r="E210" s="34">
        <v>3323334</v>
      </c>
      <c r="F210" s="34">
        <v>1261500.983</v>
      </c>
      <c r="G210" s="34">
        <v>1604509</v>
      </c>
      <c r="H210" s="103">
        <v>2077169</v>
      </c>
      <c r="I210" s="105" cm="1">
        <f t="array" ref="I210">INDEX('Subway Rank'!$K$2:$K$425,_xlfn.XMATCH($A210,'Subway Rank'!$C$2:$C$425),0)</f>
        <v>2150487</v>
      </c>
      <c r="J210" s="92">
        <f t="shared" si="8"/>
        <v>73318</v>
      </c>
      <c r="K210" s="67">
        <f t="shared" si="9"/>
        <v>3.5297079823548301E-2</v>
      </c>
      <c r="L210" s="60" cm="1">
        <f t="array" ref="L210">INDEX('Subway Rank'!$L$2:$L$425,_xlfn.XMATCH($A210,'Subway Rank'!$C$2:$C$425),0)</f>
        <v>161</v>
      </c>
      <c r="M210" s="7"/>
      <c r="N210" s="7"/>
    </row>
    <row r="211" spans="1:14" x14ac:dyDescent="0.2">
      <c r="A211" s="59" t="s">
        <v>265</v>
      </c>
      <c r="B211" s="35" t="str">
        <f>'Avg Weekday'!B211</f>
        <v/>
      </c>
      <c r="C211" s="10" t="s">
        <v>6</v>
      </c>
      <c r="D211" s="11">
        <v>1850375</v>
      </c>
      <c r="E211" s="34">
        <v>1829126</v>
      </c>
      <c r="F211" s="34">
        <v>818101.03300000005</v>
      </c>
      <c r="G211" s="34">
        <v>878860</v>
      </c>
      <c r="H211" s="103">
        <v>1010247</v>
      </c>
      <c r="I211" s="105" cm="1">
        <f t="array" ref="I211">INDEX('Subway Rank'!$K$2:$K$425,_xlfn.XMATCH($A211,'Subway Rank'!$C$2:$C$425),0)</f>
        <v>1073687</v>
      </c>
      <c r="J211" s="92">
        <f t="shared" si="8"/>
        <v>63440</v>
      </c>
      <c r="K211" s="67">
        <f t="shared" si="9"/>
        <v>6.279652401838362E-2</v>
      </c>
      <c r="L211" s="60" cm="1">
        <f t="array" ref="L211">INDEX('Subway Rank'!$L$2:$L$425,_xlfn.XMATCH($A211,'Subway Rank'!$C$2:$C$425),0)</f>
        <v>287</v>
      </c>
      <c r="M211" s="7"/>
      <c r="N211" s="7"/>
    </row>
    <row r="212" spans="1:14" s="4" customFormat="1" x14ac:dyDescent="0.2">
      <c r="A212" s="59" t="s">
        <v>266</v>
      </c>
      <c r="B212" s="35"/>
      <c r="C212" s="10" t="s">
        <v>6</v>
      </c>
      <c r="D212" s="11">
        <v>1412271</v>
      </c>
      <c r="E212" s="34">
        <v>1451431</v>
      </c>
      <c r="F212" s="34">
        <v>722986.01699999999</v>
      </c>
      <c r="G212" s="34">
        <v>764655</v>
      </c>
      <c r="H212" s="103">
        <v>812348</v>
      </c>
      <c r="I212" s="105" cm="1">
        <f t="array" ref="I212">INDEX('Subway Rank'!$K$2:$K$425,_xlfn.XMATCH($A212,'Subway Rank'!$C$2:$C$425),0)</f>
        <v>838719</v>
      </c>
      <c r="J212" s="92">
        <f t="shared" si="8"/>
        <v>26371</v>
      </c>
      <c r="K212" s="67">
        <f t="shared" si="9"/>
        <v>3.24626884044769E-2</v>
      </c>
      <c r="L212" s="60" cm="1">
        <f t="array" ref="L212">INDEX('Subway Rank'!$L$2:$L$425,_xlfn.XMATCH($A212,'Subway Rank'!$C$2:$C$425),0)</f>
        <v>323</v>
      </c>
      <c r="M212" s="7"/>
      <c r="N212" s="7"/>
    </row>
    <row r="213" spans="1:14" x14ac:dyDescent="0.2">
      <c r="A213" s="59" t="s">
        <v>267</v>
      </c>
      <c r="B213" s="35" t="str">
        <f>'Avg Weekday'!B213</f>
        <v/>
      </c>
      <c r="C213" s="10" t="s">
        <v>6</v>
      </c>
      <c r="D213" s="11">
        <v>1790683</v>
      </c>
      <c r="E213" s="34">
        <v>1787343</v>
      </c>
      <c r="F213" s="34">
        <v>781384.978</v>
      </c>
      <c r="G213" s="34">
        <v>837692</v>
      </c>
      <c r="H213" s="103">
        <v>988760</v>
      </c>
      <c r="I213" s="105" cm="1">
        <f t="array" ref="I213">INDEX('Subway Rank'!$K$2:$K$425,_xlfn.XMATCH($A213,'Subway Rank'!$C$2:$C$425),0)</f>
        <v>1079621</v>
      </c>
      <c r="J213" s="92">
        <f t="shared" si="8"/>
        <v>90861</v>
      </c>
      <c r="K213" s="67">
        <f t="shared" si="9"/>
        <v>9.1893887293175297E-2</v>
      </c>
      <c r="L213" s="60" cm="1">
        <f t="array" ref="L213">INDEX('Subway Rank'!$L$2:$L$425,_xlfn.XMATCH($A213,'Subway Rank'!$C$2:$C$425),0)</f>
        <v>283</v>
      </c>
      <c r="M213" s="7"/>
      <c r="N213" s="7"/>
    </row>
    <row r="214" spans="1:14" x14ac:dyDescent="0.2">
      <c r="A214" s="59" t="s">
        <v>268</v>
      </c>
      <c r="B214" s="35"/>
      <c r="C214" s="10" t="s">
        <v>6</v>
      </c>
      <c r="D214" s="11">
        <v>1535733</v>
      </c>
      <c r="E214" s="34">
        <v>1556357</v>
      </c>
      <c r="F214" s="34">
        <v>786159.98</v>
      </c>
      <c r="G214" s="34">
        <v>841082</v>
      </c>
      <c r="H214" s="103">
        <v>920284</v>
      </c>
      <c r="I214" s="105" cm="1">
        <f t="array" ref="I214">INDEX('Subway Rank'!$K$2:$K$425,_xlfn.XMATCH($A214,'Subway Rank'!$C$2:$C$425),0)</f>
        <v>941203</v>
      </c>
      <c r="J214" s="92">
        <f t="shared" si="8"/>
        <v>20919</v>
      </c>
      <c r="K214" s="67">
        <f t="shared" si="9"/>
        <v>2.2731026509208028E-2</v>
      </c>
      <c r="L214" s="60" cm="1">
        <f t="array" ref="L214">INDEX('Subway Rank'!$L$2:$L$425,_xlfn.XMATCH($A214,'Subway Rank'!$C$2:$C$425),0)</f>
        <v>295</v>
      </c>
      <c r="M214" s="7"/>
      <c r="N214" s="7"/>
    </row>
    <row r="215" spans="1:14" x14ac:dyDescent="0.2">
      <c r="A215" s="59" t="s">
        <v>269</v>
      </c>
      <c r="B215" s="35" t="str">
        <f>'Avg Weekday'!B215</f>
        <v/>
      </c>
      <c r="C215" s="10" t="s">
        <v>6</v>
      </c>
      <c r="D215" s="11">
        <v>4183545</v>
      </c>
      <c r="E215" s="34">
        <v>4169796</v>
      </c>
      <c r="F215" s="34">
        <v>1772097.909</v>
      </c>
      <c r="G215" s="34">
        <v>2052229</v>
      </c>
      <c r="H215" s="103">
        <v>2519233</v>
      </c>
      <c r="I215" s="105" cm="1">
        <f t="array" ref="I215">INDEX('Subway Rank'!$K$2:$K$425,_xlfn.XMATCH($A215,'Subway Rank'!$C$2:$C$425),0)</f>
        <v>2821135</v>
      </c>
      <c r="J215" s="92">
        <f t="shared" si="8"/>
        <v>301902</v>
      </c>
      <c r="K215" s="67">
        <f t="shared" si="9"/>
        <v>0.11983885571521173</v>
      </c>
      <c r="L215" s="60" cm="1">
        <f t="array" ref="L215">INDEX('Subway Rank'!$L$2:$L$425,_xlfn.XMATCH($A215,'Subway Rank'!$C$2:$C$425),0)</f>
        <v>107</v>
      </c>
      <c r="M215" s="7"/>
      <c r="N215" s="7"/>
    </row>
    <row r="216" spans="1:14" x14ac:dyDescent="0.2">
      <c r="A216" s="59" t="s">
        <v>270</v>
      </c>
      <c r="B216" s="35" t="str">
        <f>'Avg Weekday'!B216</f>
        <v/>
      </c>
      <c r="C216" s="10" t="s">
        <v>6</v>
      </c>
      <c r="D216" s="11">
        <v>990387</v>
      </c>
      <c r="E216" s="34">
        <v>977012</v>
      </c>
      <c r="F216" s="34">
        <v>449143.93300000002</v>
      </c>
      <c r="G216" s="34">
        <v>472122</v>
      </c>
      <c r="H216" s="103">
        <v>542269</v>
      </c>
      <c r="I216" s="105" cm="1">
        <f t="array" ref="I216">INDEX('Subway Rank'!$K$2:$K$425,_xlfn.XMATCH($A216,'Subway Rank'!$C$2:$C$425),0)</f>
        <v>559941</v>
      </c>
      <c r="J216" s="92">
        <f t="shared" si="8"/>
        <v>17672</v>
      </c>
      <c r="K216" s="67">
        <f t="shared" si="9"/>
        <v>3.2588991810337677E-2</v>
      </c>
      <c r="L216" s="60" cm="1">
        <f t="array" ref="L216">INDEX('Subway Rank'!$L$2:$L$425,_xlfn.XMATCH($A216,'Subway Rank'!$C$2:$C$425),0)</f>
        <v>374</v>
      </c>
      <c r="M216" s="7"/>
      <c r="N216" s="7"/>
    </row>
    <row r="217" spans="1:14" x14ac:dyDescent="0.2">
      <c r="A217" s="59" t="s">
        <v>271</v>
      </c>
      <c r="B217" s="35" t="str">
        <f>'Avg Weekday'!B217</f>
        <v/>
      </c>
      <c r="C217" s="10" t="s">
        <v>6</v>
      </c>
      <c r="D217" s="11">
        <v>1466151</v>
      </c>
      <c r="E217" s="34">
        <v>1435824</v>
      </c>
      <c r="F217" s="34">
        <v>609725.02</v>
      </c>
      <c r="G217" s="34">
        <v>698444</v>
      </c>
      <c r="H217" s="103">
        <v>881979</v>
      </c>
      <c r="I217" s="105" cm="1">
        <f t="array" ref="I217">INDEX('Subway Rank'!$K$2:$K$425,_xlfn.XMATCH($A217,'Subway Rank'!$C$2:$C$425),0)</f>
        <v>968460</v>
      </c>
      <c r="J217" s="92">
        <f t="shared" si="8"/>
        <v>86481</v>
      </c>
      <c r="K217" s="67">
        <f t="shared" si="9"/>
        <v>9.8053355011854026E-2</v>
      </c>
      <c r="L217" s="60" cm="1">
        <f t="array" ref="L217">INDEX('Subway Rank'!$L$2:$L$425,_xlfn.XMATCH($A217,'Subway Rank'!$C$2:$C$425),0)</f>
        <v>301</v>
      </c>
      <c r="M217" s="7"/>
      <c r="N217" s="7"/>
    </row>
    <row r="218" spans="1:14" s="4" customFormat="1" x14ac:dyDescent="0.2">
      <c r="A218" s="59" t="s">
        <v>551</v>
      </c>
      <c r="B218" s="35" t="str">
        <f>'Avg Weekday'!B218</f>
        <v/>
      </c>
      <c r="C218" s="10" t="s">
        <v>6</v>
      </c>
      <c r="D218" s="11">
        <v>1753125</v>
      </c>
      <c r="E218" s="34">
        <v>1654809</v>
      </c>
      <c r="F218" s="34">
        <v>745894.93599999999</v>
      </c>
      <c r="G218" s="34">
        <v>911058</v>
      </c>
      <c r="H218" s="103">
        <v>1128133</v>
      </c>
      <c r="I218" s="105" cm="1">
        <f t="array" ref="I218">INDEX('Subway Rank'!$K$2:$K$425,_xlfn.XMATCH($A218,'Subway Rank'!$C$2:$C$425),0)</f>
        <v>1227426</v>
      </c>
      <c r="J218" s="92">
        <f t="shared" si="8"/>
        <v>99293</v>
      </c>
      <c r="K218" s="67">
        <f t="shared" si="9"/>
        <v>8.801533152562685E-2</v>
      </c>
      <c r="L218" s="60" cm="1">
        <f t="array" ref="L218">INDEX('Subway Rank'!$L$2:$L$425,_xlfn.XMATCH($A218,'Subway Rank'!$C$2:$C$425),0)</f>
        <v>254</v>
      </c>
      <c r="M218" s="7"/>
      <c r="N218" s="7"/>
    </row>
    <row r="219" spans="1:14" x14ac:dyDescent="0.2">
      <c r="A219" s="59" t="s">
        <v>272</v>
      </c>
      <c r="B219" s="35" t="str">
        <f>'Avg Weekday'!B219</f>
        <v/>
      </c>
      <c r="C219" s="10" t="s">
        <v>6</v>
      </c>
      <c r="D219" s="11">
        <v>1246958</v>
      </c>
      <c r="E219" s="34">
        <v>1047762</v>
      </c>
      <c r="F219" s="34">
        <v>483645.02899999998</v>
      </c>
      <c r="G219" s="34">
        <v>512751</v>
      </c>
      <c r="H219" s="103">
        <v>504518</v>
      </c>
      <c r="I219" s="105" cm="1">
        <f t="array" ref="I219">INDEX('Subway Rank'!$K$2:$K$425,_xlfn.XMATCH($A219,'Subway Rank'!$C$2:$C$425),0)</f>
        <v>479262</v>
      </c>
      <c r="J219" s="92">
        <f t="shared" si="8"/>
        <v>-25256</v>
      </c>
      <c r="K219" s="67">
        <f t="shared" si="9"/>
        <v>-5.0059660904070817E-2</v>
      </c>
      <c r="L219" s="60" cm="1">
        <f t="array" ref="L219">INDEX('Subway Rank'!$L$2:$L$425,_xlfn.XMATCH($A219,'Subway Rank'!$C$2:$C$425),0)</f>
        <v>390</v>
      </c>
      <c r="M219" s="7"/>
      <c r="N219" s="7"/>
    </row>
    <row r="220" spans="1:14" x14ac:dyDescent="0.2">
      <c r="A220" s="59" t="s">
        <v>273</v>
      </c>
      <c r="B220" s="35" t="str">
        <f>'Avg Weekday'!B220</f>
        <v/>
      </c>
      <c r="C220" s="10" t="s">
        <v>6</v>
      </c>
      <c r="D220" s="11">
        <v>1968448</v>
      </c>
      <c r="E220" s="34">
        <v>2019485</v>
      </c>
      <c r="F220" s="34">
        <v>995590.049</v>
      </c>
      <c r="G220" s="34">
        <v>1056784</v>
      </c>
      <c r="H220" s="103">
        <v>1184067</v>
      </c>
      <c r="I220" s="105" cm="1">
        <f t="array" ref="I220">INDEX('Subway Rank'!$K$2:$K$425,_xlfn.XMATCH($A220,'Subway Rank'!$C$2:$C$425),0)</f>
        <v>1272857</v>
      </c>
      <c r="J220" s="92">
        <f t="shared" si="8"/>
        <v>88790</v>
      </c>
      <c r="K220" s="67">
        <f t="shared" si="9"/>
        <v>7.498731068427715E-2</v>
      </c>
      <c r="L220" s="60" cm="1">
        <f t="array" ref="L220">INDEX('Subway Rank'!$L$2:$L$425,_xlfn.XMATCH($A220,'Subway Rank'!$C$2:$C$425),0)</f>
        <v>239</v>
      </c>
      <c r="M220" s="7"/>
      <c r="N220" s="7"/>
    </row>
    <row r="221" spans="1:14" x14ac:dyDescent="0.2">
      <c r="A221" s="59" t="s">
        <v>274</v>
      </c>
      <c r="B221" s="35" t="str">
        <f>'Avg Weekday'!B221</f>
        <v/>
      </c>
      <c r="C221" s="10" t="s">
        <v>6</v>
      </c>
      <c r="D221" s="11">
        <v>2090848</v>
      </c>
      <c r="E221" s="34">
        <v>2271983</v>
      </c>
      <c r="F221" s="34">
        <v>808041.98</v>
      </c>
      <c r="G221" s="34">
        <v>1093965</v>
      </c>
      <c r="H221" s="103">
        <v>1457176</v>
      </c>
      <c r="I221" s="105" cm="1">
        <f t="array" ref="I221">INDEX('Subway Rank'!$K$2:$K$425,_xlfn.XMATCH($A221,'Subway Rank'!$C$2:$C$425),0)</f>
        <v>1646253</v>
      </c>
      <c r="J221" s="92">
        <f t="shared" si="8"/>
        <v>189077</v>
      </c>
      <c r="K221" s="67">
        <f t="shared" si="9"/>
        <v>0.12975577418239115</v>
      </c>
      <c r="L221" s="60" cm="1">
        <f t="array" ref="L221">INDEX('Subway Rank'!$L$2:$L$425,_xlfn.XMATCH($A221,'Subway Rank'!$C$2:$C$425),0)</f>
        <v>195</v>
      </c>
      <c r="M221" s="7"/>
      <c r="N221" s="7"/>
    </row>
    <row r="222" spans="1:14" x14ac:dyDescent="0.2">
      <c r="A222" s="59" t="s">
        <v>275</v>
      </c>
      <c r="B222" s="35" t="str">
        <f>'Avg Weekday'!B222</f>
        <v/>
      </c>
      <c r="C222" s="10" t="s">
        <v>6</v>
      </c>
      <c r="D222" s="11">
        <v>5195786</v>
      </c>
      <c r="E222" s="34">
        <v>5106247</v>
      </c>
      <c r="F222" s="34">
        <v>2085483.051</v>
      </c>
      <c r="G222" s="34">
        <v>2249322</v>
      </c>
      <c r="H222" s="103">
        <v>2671676</v>
      </c>
      <c r="I222" s="105" cm="1">
        <f t="array" ref="I222">INDEX('Subway Rank'!$K$2:$K$425,_xlfn.XMATCH($A222,'Subway Rank'!$C$2:$C$425),0)</f>
        <v>2907120</v>
      </c>
      <c r="J222" s="92">
        <f t="shared" si="8"/>
        <v>235444</v>
      </c>
      <c r="K222" s="67">
        <f t="shared" si="9"/>
        <v>8.8125955392794636E-2</v>
      </c>
      <c r="L222" s="60" cm="1">
        <f t="array" ref="L222">INDEX('Subway Rank'!$L$2:$L$425,_xlfn.XMATCH($A222,'Subway Rank'!$C$2:$C$425),0)</f>
        <v>111</v>
      </c>
      <c r="M222" s="7"/>
      <c r="N222" s="7"/>
    </row>
    <row r="223" spans="1:14" s="4" customFormat="1" x14ac:dyDescent="0.2">
      <c r="A223" s="59" t="s">
        <v>276</v>
      </c>
      <c r="B223" s="35"/>
      <c r="C223" s="10" t="s">
        <v>6</v>
      </c>
      <c r="D223" s="11">
        <v>854150</v>
      </c>
      <c r="E223" s="34">
        <v>853106</v>
      </c>
      <c r="F223" s="34">
        <v>413650.005</v>
      </c>
      <c r="G223" s="34">
        <v>413686</v>
      </c>
      <c r="H223" s="103">
        <v>473728</v>
      </c>
      <c r="I223" s="105" cm="1">
        <f t="array" ref="I223">INDEX('Subway Rank'!$K$2:$K$425,_xlfn.XMATCH($A223,'Subway Rank'!$C$2:$C$425),0)</f>
        <v>491980</v>
      </c>
      <c r="J223" s="92">
        <f t="shared" si="8"/>
        <v>18252</v>
      </c>
      <c r="K223" s="67">
        <f t="shared" si="9"/>
        <v>3.852843825992975E-2</v>
      </c>
      <c r="L223" s="60" cm="1">
        <f t="array" ref="L223">INDEX('Subway Rank'!$L$2:$L$425,_xlfn.XMATCH($A223,'Subway Rank'!$C$2:$C$425),0)</f>
        <v>387</v>
      </c>
      <c r="M223" s="7"/>
      <c r="N223" s="7"/>
    </row>
    <row r="224" spans="1:14" s="4" customFormat="1" x14ac:dyDescent="0.2">
      <c r="A224" s="59" t="s">
        <v>277</v>
      </c>
      <c r="B224" s="35" t="str">
        <f>'Avg Weekday'!B224</f>
        <v/>
      </c>
      <c r="C224" s="10" t="s">
        <v>6</v>
      </c>
      <c r="D224" s="11">
        <v>955230</v>
      </c>
      <c r="E224" s="34">
        <v>918811</v>
      </c>
      <c r="F224" s="34">
        <v>437289.99599999998</v>
      </c>
      <c r="G224" s="34">
        <v>442084</v>
      </c>
      <c r="H224" s="103">
        <v>501085</v>
      </c>
      <c r="I224" s="105" cm="1">
        <f t="array" ref="I224">INDEX('Subway Rank'!$K$2:$K$425,_xlfn.XMATCH($A224,'Subway Rank'!$C$2:$C$425),0)</f>
        <v>525801</v>
      </c>
      <c r="J224" s="92">
        <f t="shared" si="8"/>
        <v>24716</v>
      </c>
      <c r="K224" s="67">
        <f t="shared" si="9"/>
        <v>4.9324964826326874E-2</v>
      </c>
      <c r="L224" s="60" cm="1">
        <f t="array" ref="L224">INDEX('Subway Rank'!$L$2:$L$425,_xlfn.XMATCH($A224,'Subway Rank'!$C$2:$C$425),0)</f>
        <v>381</v>
      </c>
      <c r="M224" s="7"/>
      <c r="N224" s="7"/>
    </row>
    <row r="225" spans="1:14" s="4" customFormat="1" x14ac:dyDescent="0.2">
      <c r="A225" s="59" t="s">
        <v>278</v>
      </c>
      <c r="B225" s="35" t="str">
        <f>'Avg Weekday'!B225</f>
        <v/>
      </c>
      <c r="C225" s="10" t="s">
        <v>6</v>
      </c>
      <c r="D225" s="11">
        <v>818735</v>
      </c>
      <c r="E225" s="34">
        <v>791691</v>
      </c>
      <c r="F225" s="34">
        <v>416713.00199999998</v>
      </c>
      <c r="G225" s="34">
        <v>459448</v>
      </c>
      <c r="H225" s="103">
        <v>504052</v>
      </c>
      <c r="I225" s="105" cm="1">
        <f t="array" ref="I225">INDEX('Subway Rank'!$K$2:$K$425,_xlfn.XMATCH($A225,'Subway Rank'!$C$2:$C$425),0)</f>
        <v>515895</v>
      </c>
      <c r="J225" s="92">
        <f t="shared" si="8"/>
        <v>11843</v>
      </c>
      <c r="K225" s="67">
        <f t="shared" si="9"/>
        <v>2.3495591724663329E-2</v>
      </c>
      <c r="L225" s="60" cm="1">
        <f t="array" ref="L225">INDEX('Subway Rank'!$L$2:$L$425,_xlfn.XMATCH($A225,'Subway Rank'!$C$2:$C$425),0)</f>
        <v>382</v>
      </c>
      <c r="M225" s="7"/>
      <c r="N225" s="7"/>
    </row>
    <row r="226" spans="1:14" x14ac:dyDescent="0.2">
      <c r="A226" s="59" t="s">
        <v>279</v>
      </c>
      <c r="B226" s="35" t="str">
        <f>'Avg Weekday'!B226</f>
        <v/>
      </c>
      <c r="C226" s="10" t="s">
        <v>6</v>
      </c>
      <c r="D226" s="11">
        <v>818685</v>
      </c>
      <c r="E226" s="34">
        <v>837836</v>
      </c>
      <c r="F226" s="34">
        <v>315691.08500000002</v>
      </c>
      <c r="G226" s="34">
        <v>431449</v>
      </c>
      <c r="H226" s="103">
        <v>583500</v>
      </c>
      <c r="I226" s="105" cm="1">
        <f t="array" ref="I226">INDEX('Subway Rank'!$K$2:$K$425,_xlfn.XMATCH($A226,'Subway Rank'!$C$2:$C$425),0)</f>
        <v>640138</v>
      </c>
      <c r="J226" s="92">
        <f t="shared" si="8"/>
        <v>56638</v>
      </c>
      <c r="K226" s="67">
        <f t="shared" si="9"/>
        <v>9.7065981148243358E-2</v>
      </c>
      <c r="L226" s="60" cm="1">
        <f t="array" ref="L226">INDEX('Subway Rank'!$L$2:$L$425,_xlfn.XMATCH($A226,'Subway Rank'!$C$2:$C$425),0)</f>
        <v>367</v>
      </c>
      <c r="M226" s="7"/>
      <c r="N226" s="7"/>
    </row>
    <row r="227" spans="1:14" x14ac:dyDescent="0.2">
      <c r="A227" s="59" t="s">
        <v>280</v>
      </c>
      <c r="B227" s="35"/>
      <c r="C227" s="10" t="s">
        <v>6</v>
      </c>
      <c r="D227" s="11">
        <v>1420065</v>
      </c>
      <c r="E227" s="34">
        <v>1290221</v>
      </c>
      <c r="F227" s="34">
        <v>587630.01100000006</v>
      </c>
      <c r="G227" s="34">
        <v>761687</v>
      </c>
      <c r="H227" s="103">
        <v>923267</v>
      </c>
      <c r="I227" s="105" cm="1">
        <f t="array" ref="I227">INDEX('Subway Rank'!$K$2:$K$425,_xlfn.XMATCH($A227,'Subway Rank'!$C$2:$C$425),0)</f>
        <v>952643</v>
      </c>
      <c r="J227" s="92">
        <f t="shared" si="8"/>
        <v>29376</v>
      </c>
      <c r="K227" s="67">
        <f t="shared" si="9"/>
        <v>3.1817448257113058E-2</v>
      </c>
      <c r="L227" s="60" cm="1">
        <f t="array" ref="L227">INDEX('Subway Rank'!$L$2:$L$425,_xlfn.XMATCH($A227,'Subway Rank'!$C$2:$C$425),0)</f>
        <v>307</v>
      </c>
      <c r="M227" s="7"/>
      <c r="N227" s="7"/>
    </row>
    <row r="228" spans="1:14" x14ac:dyDescent="0.2">
      <c r="A228" s="59" t="s">
        <v>281</v>
      </c>
      <c r="B228" s="35" t="str">
        <f>'Avg Weekday'!B228</f>
        <v/>
      </c>
      <c r="C228" s="10" t="s">
        <v>6</v>
      </c>
      <c r="D228" s="11">
        <v>2140028</v>
      </c>
      <c r="E228" s="34">
        <v>1882065</v>
      </c>
      <c r="F228" s="34">
        <v>974252.97900000005</v>
      </c>
      <c r="G228" s="34">
        <v>1203929</v>
      </c>
      <c r="H228" s="103">
        <v>1499531</v>
      </c>
      <c r="I228" s="105" cm="1">
        <f t="array" ref="I228">INDEX('Subway Rank'!$K$2:$K$425,_xlfn.XMATCH($A228,'Subway Rank'!$C$2:$C$425),0)</f>
        <v>1628419</v>
      </c>
      <c r="J228" s="92">
        <f t="shared" si="8"/>
        <v>128888</v>
      </c>
      <c r="K228" s="67">
        <f>J228/H228</f>
        <v>8.5952207723614921E-2</v>
      </c>
      <c r="L228" s="60" cm="1">
        <f t="array" ref="L228">INDEX('Subway Rank'!$L$2:$L$425,_xlfn.XMATCH($A228,'Subway Rank'!$C$2:$C$425),0)</f>
        <v>187</v>
      </c>
      <c r="M228" s="7"/>
      <c r="N228" s="7"/>
    </row>
    <row r="229" spans="1:14" x14ac:dyDescent="0.2">
      <c r="A229" s="61" t="s">
        <v>282</v>
      </c>
      <c r="B229" s="64" t="str">
        <f>'Avg Weekday'!B229</f>
        <v/>
      </c>
      <c r="C229" s="12" t="s">
        <v>6</v>
      </c>
      <c r="D229" s="13">
        <v>3256154</v>
      </c>
      <c r="E229" s="13">
        <v>3927129</v>
      </c>
      <c r="F229" s="13">
        <v>1257102.977</v>
      </c>
      <c r="G229" s="13">
        <v>1561021</v>
      </c>
      <c r="H229" s="104">
        <v>2551202</v>
      </c>
      <c r="I229" s="108" cm="1">
        <f t="array" ref="I229">INDEX('Subway Rank'!$K$2:$K$425,_xlfn.XMATCH($A229,'Subway Rank'!$C$2:$C$425),0)</f>
        <v>3345474</v>
      </c>
      <c r="J229" s="90">
        <f>I229-H229</f>
        <v>794272</v>
      </c>
      <c r="K229" s="68">
        <f>J229/H229</f>
        <v>0.31133246211001714</v>
      </c>
      <c r="L229" s="62" cm="1">
        <f t="array" ref="L229">INDEX('Subway Rank'!$L$2:$L$425,_xlfn.XMATCH($A229,'Subway Rank'!$C$2:$C$425),0)</f>
        <v>102</v>
      </c>
      <c r="M229" s="7"/>
      <c r="N229" s="7"/>
    </row>
    <row r="230" spans="1:14" s="3" customFormat="1" ht="12.75" x14ac:dyDescent="0.2">
      <c r="A230" s="71" t="s">
        <v>26</v>
      </c>
      <c r="B230" s="72"/>
      <c r="C230" s="73"/>
      <c r="D230" s="74"/>
      <c r="E230" s="74"/>
      <c r="F230" s="74"/>
      <c r="G230" s="74"/>
      <c r="H230" s="74"/>
      <c r="I230" s="74"/>
      <c r="J230" s="87"/>
      <c r="K230" s="74"/>
      <c r="L230" s="75"/>
    </row>
    <row r="231" spans="1:14" x14ac:dyDescent="0.2">
      <c r="A231" s="57" t="s">
        <v>283</v>
      </c>
      <c r="B231" s="35" t="str">
        <f>'Avg Weekday'!B231</f>
        <v/>
      </c>
      <c r="C231" s="8" t="s">
        <v>3</v>
      </c>
      <c r="D231" s="9">
        <v>6743140</v>
      </c>
      <c r="E231" s="40">
        <v>5345371</v>
      </c>
      <c r="F231" s="40">
        <v>2177283.9890000001</v>
      </c>
      <c r="G231" s="40">
        <v>3960124</v>
      </c>
      <c r="H231" s="103">
        <v>5337253</v>
      </c>
      <c r="I231" s="105" cm="1">
        <f t="array" ref="I231">INDEX('Subway Rank'!$K$2:$K$425,_xlfn.XMATCH($A231,'Subway Rank'!$C$2:$C$425),0)</f>
        <v>5745700</v>
      </c>
      <c r="J231" s="93">
        <f>I231-H231</f>
        <v>408447</v>
      </c>
      <c r="K231" s="67">
        <f>J231/H231</f>
        <v>7.6527569519376351E-2</v>
      </c>
      <c r="L231" s="60" cm="1">
        <f t="array" ref="L231">INDEX('Subway Rank'!$L$2:$L$425,_xlfn.XMATCH($A231,'Subway Rank'!$C$2:$C$425),0)</f>
        <v>45</v>
      </c>
      <c r="M231" s="7"/>
      <c r="N231" s="7"/>
    </row>
    <row r="232" spans="1:14" x14ac:dyDescent="0.2">
      <c r="A232" s="59" t="s">
        <v>284</v>
      </c>
      <c r="B232" s="35" t="str">
        <f>'Avg Weekday'!B232</f>
        <v/>
      </c>
      <c r="C232" s="10" t="s">
        <v>3</v>
      </c>
      <c r="D232" s="11">
        <v>4072703</v>
      </c>
      <c r="E232" s="34">
        <v>3766055</v>
      </c>
      <c r="F232" s="34">
        <v>1470253.9339999999</v>
      </c>
      <c r="G232" s="34">
        <v>1880611</v>
      </c>
      <c r="H232" s="103">
        <v>2574644</v>
      </c>
      <c r="I232" s="105" cm="1">
        <f t="array" ref="I232">INDEX('Subway Rank'!$K$2:$K$425,_xlfn.XMATCH($A232,'Subway Rank'!$C$2:$C$425),0)</f>
        <v>2892314</v>
      </c>
      <c r="J232" s="92">
        <f>I232-H232</f>
        <v>317670</v>
      </c>
      <c r="K232" s="67">
        <f>J232/H232</f>
        <v>0.12338404843543418</v>
      </c>
      <c r="L232" s="60" cm="1">
        <f t="array" ref="L232">INDEX('Subway Rank'!$L$2:$L$425,_xlfn.XMATCH($A232,'Subway Rank'!$C$2:$C$425),0)</f>
        <v>114</v>
      </c>
      <c r="M232" s="7"/>
      <c r="N232" s="7"/>
    </row>
    <row r="233" spans="1:14" x14ac:dyDescent="0.2">
      <c r="A233" s="59" t="s">
        <v>285</v>
      </c>
      <c r="B233" s="35"/>
      <c r="C233" s="10" t="s">
        <v>3</v>
      </c>
      <c r="D233" s="11">
        <v>4065523</v>
      </c>
      <c r="E233" s="34">
        <v>4039570</v>
      </c>
      <c r="F233" s="34">
        <v>1851274.9709999999</v>
      </c>
      <c r="G233" s="34">
        <v>2112042</v>
      </c>
      <c r="H233" s="103">
        <v>2489375</v>
      </c>
      <c r="I233" s="105" cm="1">
        <f t="array" ref="I233">INDEX('Subway Rank'!$K$2:$K$425,_xlfn.XMATCH($A233,'Subway Rank'!$C$2:$C$425),0)</f>
        <v>2601308</v>
      </c>
      <c r="J233" s="92">
        <f t="shared" ref="J233:J296" si="10">I233-H233</f>
        <v>111933</v>
      </c>
      <c r="K233" s="67">
        <f t="shared" ref="K233:K296" si="11">J233/H233</f>
        <v>4.4964298267637461E-2</v>
      </c>
      <c r="L233" s="60" cm="1">
        <f t="array" ref="L233">INDEX('Subway Rank'!$L$2:$L$425,_xlfn.XMATCH($A233,'Subway Rank'!$C$2:$C$425),0)</f>
        <v>122</v>
      </c>
      <c r="M233" s="6"/>
      <c r="N233" s="7"/>
    </row>
    <row r="234" spans="1:14" x14ac:dyDescent="0.2">
      <c r="A234" s="59" t="s">
        <v>286</v>
      </c>
      <c r="B234" s="35" t="str">
        <f>'Avg Weekday'!B234</f>
        <v/>
      </c>
      <c r="C234" s="10" t="s">
        <v>3</v>
      </c>
      <c r="D234" s="11">
        <v>1630405</v>
      </c>
      <c r="E234" s="34">
        <v>1498363</v>
      </c>
      <c r="F234" s="34">
        <v>579190.99800000002</v>
      </c>
      <c r="G234" s="34">
        <v>718579</v>
      </c>
      <c r="H234" s="103">
        <v>922327</v>
      </c>
      <c r="I234" s="105" cm="1">
        <f t="array" ref="I234">INDEX('Subway Rank'!$K$2:$K$425,_xlfn.XMATCH($A234,'Subway Rank'!$C$2:$C$425),0)</f>
        <v>1033211</v>
      </c>
      <c r="J234" s="92">
        <f t="shared" si="10"/>
        <v>110884</v>
      </c>
      <c r="K234" s="67">
        <f t="shared" si="11"/>
        <v>0.12022200369283345</v>
      </c>
      <c r="L234" s="60" cm="1">
        <f t="array" ref="L234">INDEX('Subway Rank'!$L$2:$L$425,_xlfn.XMATCH($A234,'Subway Rank'!$C$2:$C$425),0)</f>
        <v>291</v>
      </c>
      <c r="M234" s="7"/>
      <c r="N234" s="7"/>
    </row>
    <row r="235" spans="1:14" x14ac:dyDescent="0.2">
      <c r="A235" s="59" t="s">
        <v>287</v>
      </c>
      <c r="B235" s="35" t="str">
        <f>'Avg Weekday'!B235</f>
        <v/>
      </c>
      <c r="C235" s="10" t="s">
        <v>3</v>
      </c>
      <c r="D235" s="11">
        <v>3394176</v>
      </c>
      <c r="E235" s="34">
        <v>3316061</v>
      </c>
      <c r="F235" s="34">
        <v>1468769.8940000001</v>
      </c>
      <c r="G235" s="34">
        <v>1722459</v>
      </c>
      <c r="H235" s="103">
        <v>2050861</v>
      </c>
      <c r="I235" s="105" cm="1">
        <f t="array" ref="I235">INDEX('Subway Rank'!$K$2:$K$425,_xlfn.XMATCH($A235,'Subway Rank'!$C$2:$C$425),0)</f>
        <v>2096322</v>
      </c>
      <c r="J235" s="92">
        <f t="shared" si="10"/>
        <v>45461</v>
      </c>
      <c r="K235" s="67">
        <f t="shared" si="11"/>
        <v>2.2166787510221317E-2</v>
      </c>
      <c r="L235" s="60" cm="1">
        <f t="array" ref="L235">INDEX('Subway Rank'!$L$2:$L$425,_xlfn.XMATCH($A235,'Subway Rank'!$C$2:$C$425),0)</f>
        <v>158</v>
      </c>
      <c r="M235" s="7"/>
      <c r="N235" s="7"/>
    </row>
    <row r="236" spans="1:14" s="4" customFormat="1" x14ac:dyDescent="0.2">
      <c r="A236" s="59" t="s">
        <v>288</v>
      </c>
      <c r="B236" s="35" t="str">
        <f>'Avg Weekday'!B236</f>
        <v/>
      </c>
      <c r="C236" s="10" t="s">
        <v>3</v>
      </c>
      <c r="D236" s="11">
        <v>3446526</v>
      </c>
      <c r="E236" s="34">
        <v>3345661</v>
      </c>
      <c r="F236" s="34">
        <v>1375593.0360000001</v>
      </c>
      <c r="G236" s="34">
        <v>1612653</v>
      </c>
      <c r="H236" s="103">
        <v>1914872</v>
      </c>
      <c r="I236" s="105" cm="1">
        <f t="array" ref="I236">INDEX('Subway Rank'!$K$2:$K$425,_xlfn.XMATCH($A236,'Subway Rank'!$C$2:$C$425),0)</f>
        <v>2014762</v>
      </c>
      <c r="J236" s="92">
        <f t="shared" si="10"/>
        <v>99890</v>
      </c>
      <c r="K236" s="67">
        <f t="shared" si="11"/>
        <v>5.2165366666805928E-2</v>
      </c>
      <c r="L236" s="60" cm="1">
        <f t="array" ref="L236">INDEX('Subway Rank'!$L$2:$L$425,_xlfn.XMATCH($A236,'Subway Rank'!$C$2:$C$425),0)</f>
        <v>170</v>
      </c>
      <c r="M236" s="7"/>
      <c r="N236" s="7"/>
    </row>
    <row r="237" spans="1:14" x14ac:dyDescent="0.2">
      <c r="A237" s="59" t="s">
        <v>289</v>
      </c>
      <c r="B237" s="35" t="str">
        <f>'Avg Weekday'!B237</f>
        <v/>
      </c>
      <c r="C237" s="10" t="s">
        <v>3</v>
      </c>
      <c r="D237" s="11">
        <v>4683148</v>
      </c>
      <c r="E237" s="34">
        <v>4572453</v>
      </c>
      <c r="F237" s="34">
        <v>2052608.9369999999</v>
      </c>
      <c r="G237" s="34">
        <v>2341695</v>
      </c>
      <c r="H237" s="103">
        <v>2794564</v>
      </c>
      <c r="I237" s="105" cm="1">
        <f t="array" ref="I237">INDEX('Subway Rank'!$K$2:$K$425,_xlfn.XMATCH($A237,'Subway Rank'!$C$2:$C$425),0)</f>
        <v>2766817</v>
      </c>
      <c r="J237" s="92">
        <f t="shared" si="10"/>
        <v>-27747</v>
      </c>
      <c r="K237" s="67">
        <f t="shared" si="11"/>
        <v>-9.9289191444533031E-3</v>
      </c>
      <c r="L237" s="60" cm="1">
        <f t="array" ref="L237">INDEX('Subway Rank'!$L$2:$L$425,_xlfn.XMATCH($A237,'Subway Rank'!$C$2:$C$425),0)</f>
        <v>115</v>
      </c>
      <c r="M237" s="7"/>
      <c r="N237" s="7"/>
    </row>
    <row r="238" spans="1:14" x14ac:dyDescent="0.2">
      <c r="A238" s="59" t="s">
        <v>290</v>
      </c>
      <c r="B238" s="35" t="str">
        <f>'Avg Weekday'!B238</f>
        <v/>
      </c>
      <c r="C238" s="10" t="s">
        <v>3</v>
      </c>
      <c r="D238" s="11">
        <v>2262578</v>
      </c>
      <c r="E238" s="34">
        <v>2288111</v>
      </c>
      <c r="F238" s="34">
        <v>896441.94299999997</v>
      </c>
      <c r="G238" s="34">
        <v>1067970</v>
      </c>
      <c r="H238" s="103">
        <v>1358486</v>
      </c>
      <c r="I238" s="105" cm="1">
        <f t="array" ref="I238">INDEX('Subway Rank'!$K$2:$K$425,_xlfn.XMATCH($A238,'Subway Rank'!$C$2:$C$425),0)</f>
        <v>1459488</v>
      </c>
      <c r="J238" s="92">
        <f t="shared" si="10"/>
        <v>101002</v>
      </c>
      <c r="K238" s="67">
        <f t="shared" si="11"/>
        <v>7.4348944339507367E-2</v>
      </c>
      <c r="L238" s="60" cm="1">
        <f t="array" ref="L238">INDEX('Subway Rank'!$L$2:$L$425,_xlfn.XMATCH($A238,'Subway Rank'!$C$2:$C$425),0)</f>
        <v>218</v>
      </c>
      <c r="M238" s="7"/>
      <c r="N238" s="7"/>
    </row>
    <row r="239" spans="1:14" x14ac:dyDescent="0.2">
      <c r="A239" s="59" t="s">
        <v>291</v>
      </c>
      <c r="B239" s="35" t="str">
        <f>'Avg Weekday'!B239</f>
        <v/>
      </c>
      <c r="C239" s="10" t="s">
        <v>3</v>
      </c>
      <c r="D239" s="11">
        <v>4528136</v>
      </c>
      <c r="E239" s="34">
        <v>4380469</v>
      </c>
      <c r="F239" s="34">
        <v>1316284.0649999999</v>
      </c>
      <c r="G239" s="34">
        <v>1822117</v>
      </c>
      <c r="H239" s="103">
        <v>2897994</v>
      </c>
      <c r="I239" s="105" cm="1">
        <f t="array" ref="I239">INDEX('Subway Rank'!$K$2:$K$425,_xlfn.XMATCH($A239,'Subway Rank'!$C$2:$C$425),0)</f>
        <v>3416295</v>
      </c>
      <c r="J239" s="92">
        <f t="shared" si="10"/>
        <v>518301</v>
      </c>
      <c r="K239" s="67">
        <f t="shared" si="11"/>
        <v>0.17884819637307739</v>
      </c>
      <c r="L239" s="60" cm="1">
        <f t="array" ref="L239">INDEX('Subway Rank'!$L$2:$L$425,_xlfn.XMATCH($A239,'Subway Rank'!$C$2:$C$425),0)</f>
        <v>88</v>
      </c>
      <c r="M239" s="7"/>
      <c r="N239" s="7"/>
    </row>
    <row r="240" spans="1:14" x14ac:dyDescent="0.2">
      <c r="A240" s="59" t="s">
        <v>292</v>
      </c>
      <c r="B240" s="35" t="str">
        <f>'Avg Weekday'!B240</f>
        <v/>
      </c>
      <c r="C240" s="10" t="s">
        <v>3</v>
      </c>
      <c r="D240" s="11">
        <v>2457157</v>
      </c>
      <c r="E240" s="34">
        <v>2368025</v>
      </c>
      <c r="F240" s="34">
        <v>967478.01100000006</v>
      </c>
      <c r="G240" s="34">
        <v>1203374</v>
      </c>
      <c r="H240" s="103">
        <v>1761867</v>
      </c>
      <c r="I240" s="105" cm="1">
        <f t="array" ref="I240">INDEX('Subway Rank'!$K$2:$K$425,_xlfn.XMATCH($A240,'Subway Rank'!$C$2:$C$425),0)</f>
        <v>1986493</v>
      </c>
      <c r="J240" s="92">
        <f t="shared" si="10"/>
        <v>224626</v>
      </c>
      <c r="K240" s="67">
        <f t="shared" si="11"/>
        <v>0.12749316492107521</v>
      </c>
      <c r="L240" s="60" cm="1">
        <f t="array" ref="L240">INDEX('Subway Rank'!$L$2:$L$425,_xlfn.XMATCH($A240,'Subway Rank'!$C$2:$C$425),0)</f>
        <v>168</v>
      </c>
      <c r="M240" s="7"/>
      <c r="N240" s="7"/>
    </row>
    <row r="241" spans="1:14" x14ac:dyDescent="0.2">
      <c r="A241" s="59" t="s">
        <v>293</v>
      </c>
      <c r="B241" s="35" t="str">
        <f>'Avg Weekday'!B241</f>
        <v/>
      </c>
      <c r="C241" s="10" t="s">
        <v>3</v>
      </c>
      <c r="D241" s="11">
        <v>4727671</v>
      </c>
      <c r="E241" s="34">
        <v>4644262</v>
      </c>
      <c r="F241" s="34">
        <v>1848802.9339999999</v>
      </c>
      <c r="G241" s="34">
        <v>2121918</v>
      </c>
      <c r="H241" s="103">
        <v>2521152</v>
      </c>
      <c r="I241" s="105" cm="1">
        <f t="array" ref="I241">INDEX('Subway Rank'!$K$2:$K$425,_xlfn.XMATCH($A241,'Subway Rank'!$C$2:$C$425),0)</f>
        <v>2672981</v>
      </c>
      <c r="J241" s="92">
        <f t="shared" si="10"/>
        <v>151829</v>
      </c>
      <c r="K241" s="67">
        <f t="shared" si="11"/>
        <v>6.0222073084050469E-2</v>
      </c>
      <c r="L241" s="60" cm="1">
        <f t="array" ref="L241">INDEX('Subway Rank'!$L$2:$L$425,_xlfn.XMATCH($A241,'Subway Rank'!$C$2:$C$425),0)</f>
        <v>135</v>
      </c>
      <c r="M241" s="7"/>
      <c r="N241" s="7"/>
    </row>
    <row r="242" spans="1:14" x14ac:dyDescent="0.2">
      <c r="A242" s="59" t="s">
        <v>294</v>
      </c>
      <c r="B242" s="35" t="str">
        <f>'Avg Weekday'!B242</f>
        <v/>
      </c>
      <c r="C242" s="10" t="s">
        <v>3</v>
      </c>
      <c r="D242" s="11">
        <v>8630430</v>
      </c>
      <c r="E242" s="34">
        <v>8554857</v>
      </c>
      <c r="F242" s="34">
        <v>3587672.9619999998</v>
      </c>
      <c r="G242" s="34">
        <v>3772990</v>
      </c>
      <c r="H242" s="103">
        <v>4475736</v>
      </c>
      <c r="I242" s="105" cm="1">
        <f t="array" ref="I242">INDEX('Subway Rank'!$K$2:$K$425,_xlfn.XMATCH($A242,'Subway Rank'!$C$2:$C$425),0)</f>
        <v>4884086</v>
      </c>
      <c r="J242" s="92">
        <f t="shared" si="10"/>
        <v>408350</v>
      </c>
      <c r="K242" s="67">
        <f t="shared" si="11"/>
        <v>9.1236391065067285E-2</v>
      </c>
      <c r="L242" s="60" cm="1">
        <f t="array" ref="L242">INDEX('Subway Rank'!$L$2:$L$425,_xlfn.XMATCH($A242,'Subway Rank'!$C$2:$C$425),0)</f>
        <v>55</v>
      </c>
      <c r="M242" s="7"/>
      <c r="N242" s="7"/>
    </row>
    <row r="243" spans="1:14" x14ac:dyDescent="0.2">
      <c r="A243" s="59" t="s">
        <v>295</v>
      </c>
      <c r="B243" s="35" t="str">
        <f>'Avg Weekday'!B243</f>
        <v/>
      </c>
      <c r="C243" s="10" t="s">
        <v>3</v>
      </c>
      <c r="D243" s="11">
        <v>9037343</v>
      </c>
      <c r="E243" s="34">
        <v>9208598</v>
      </c>
      <c r="F243" s="34">
        <v>3863202.9750000001</v>
      </c>
      <c r="G243" s="34">
        <v>4353615</v>
      </c>
      <c r="H243" s="103">
        <v>5182313</v>
      </c>
      <c r="I243" s="105" cm="1">
        <f t="array" ref="I243">INDEX('Subway Rank'!$K$2:$K$425,_xlfn.XMATCH($A243,'Subway Rank'!$C$2:$C$425),0)</f>
        <v>5543346</v>
      </c>
      <c r="J243" s="92">
        <f t="shared" si="10"/>
        <v>361033</v>
      </c>
      <c r="K243" s="67">
        <f t="shared" si="11"/>
        <v>6.9666382559293499E-2</v>
      </c>
      <c r="L243" s="60" cm="1">
        <f t="array" ref="L243">INDEX('Subway Rank'!$L$2:$L$425,_xlfn.XMATCH($A243,'Subway Rank'!$C$2:$C$425),0)</f>
        <v>46</v>
      </c>
      <c r="M243" s="7"/>
      <c r="N243" s="7"/>
    </row>
    <row r="244" spans="1:14" x14ac:dyDescent="0.2">
      <c r="A244" s="59" t="s">
        <v>296</v>
      </c>
      <c r="B244" s="35" t="str">
        <f>'Avg Weekday'!B244</f>
        <v/>
      </c>
      <c r="C244" s="10" t="s">
        <v>3</v>
      </c>
      <c r="D244" s="11">
        <v>4506259</v>
      </c>
      <c r="E244" s="34">
        <v>4268823</v>
      </c>
      <c r="F244" s="34">
        <v>1867401.993</v>
      </c>
      <c r="G244" s="34">
        <v>2048382</v>
      </c>
      <c r="H244" s="103">
        <v>2262461</v>
      </c>
      <c r="I244" s="105" cm="1">
        <f t="array" ref="I244">INDEX('Subway Rank'!$K$2:$K$425,_xlfn.XMATCH($A244,'Subway Rank'!$C$2:$C$425),0)</f>
        <v>2201400</v>
      </c>
      <c r="J244" s="92">
        <f t="shared" si="10"/>
        <v>-61061</v>
      </c>
      <c r="K244" s="67">
        <f t="shared" si="11"/>
        <v>-2.6988752513302992E-2</v>
      </c>
      <c r="L244" s="60" cm="1">
        <f t="array" ref="L244">INDEX('Subway Rank'!$L$2:$L$425,_xlfn.XMATCH($A244,'Subway Rank'!$C$2:$C$425),0)</f>
        <v>149</v>
      </c>
      <c r="M244" s="7"/>
      <c r="N244" s="7"/>
    </row>
    <row r="245" spans="1:14" x14ac:dyDescent="0.2">
      <c r="A245" s="59" t="s">
        <v>297</v>
      </c>
      <c r="B245" s="35" t="str">
        <f>'Avg Weekday'!B245</f>
        <v/>
      </c>
      <c r="C245" s="10" t="s">
        <v>3</v>
      </c>
      <c r="D245" s="11">
        <v>1622552</v>
      </c>
      <c r="E245" s="34">
        <v>1743921</v>
      </c>
      <c r="F245" s="34">
        <v>667494.99</v>
      </c>
      <c r="G245" s="34">
        <v>753875</v>
      </c>
      <c r="H245" s="103">
        <v>1019037</v>
      </c>
      <c r="I245" s="105" cm="1">
        <f t="array" ref="I245">INDEX('Subway Rank'!$K$2:$K$425,_xlfn.XMATCH($A245,'Subway Rank'!$C$2:$C$425),0)</f>
        <v>1083148</v>
      </c>
      <c r="J245" s="92">
        <f t="shared" si="10"/>
        <v>64111</v>
      </c>
      <c r="K245" s="67">
        <f t="shared" si="11"/>
        <v>6.2913319143465846E-2</v>
      </c>
      <c r="L245" s="60" cm="1">
        <f t="array" ref="L245">INDEX('Subway Rank'!$L$2:$L$425,_xlfn.XMATCH($A245,'Subway Rank'!$C$2:$C$425),0)</f>
        <v>278</v>
      </c>
      <c r="M245" s="7"/>
      <c r="N245" s="7"/>
    </row>
    <row r="246" spans="1:14" x14ac:dyDescent="0.2">
      <c r="A246" s="59" t="s">
        <v>298</v>
      </c>
      <c r="B246" s="35" t="str">
        <f>'Avg Weekday'!B246</f>
        <v/>
      </c>
      <c r="C246" s="10" t="s">
        <v>3</v>
      </c>
      <c r="D246" s="11">
        <v>4260166</v>
      </c>
      <c r="E246" s="34">
        <v>3874783</v>
      </c>
      <c r="F246" s="34">
        <v>1717439.95</v>
      </c>
      <c r="G246" s="34">
        <v>1941779</v>
      </c>
      <c r="H246" s="103">
        <v>2533342</v>
      </c>
      <c r="I246" s="105" cm="1">
        <f t="array" ref="I246">INDEX('Subway Rank'!$K$2:$K$425,_xlfn.XMATCH($A246,'Subway Rank'!$C$2:$C$425),0)</f>
        <v>2738004</v>
      </c>
      <c r="J246" s="92">
        <f t="shared" si="10"/>
        <v>204662</v>
      </c>
      <c r="K246" s="67">
        <f t="shared" si="11"/>
        <v>8.0787355201153266E-2</v>
      </c>
      <c r="L246" s="60" cm="1">
        <f t="array" ref="L246">INDEX('Subway Rank'!$L$2:$L$425,_xlfn.XMATCH($A246,'Subway Rank'!$C$2:$C$425),0)</f>
        <v>126</v>
      </c>
      <c r="M246" s="7"/>
      <c r="N246" s="7"/>
    </row>
    <row r="247" spans="1:14" s="4" customFormat="1" x14ac:dyDescent="0.2">
      <c r="A247" s="59" t="s">
        <v>299</v>
      </c>
      <c r="B247" s="35" t="str">
        <f>'Avg Weekday'!B247</f>
        <v/>
      </c>
      <c r="C247" s="10" t="s">
        <v>3</v>
      </c>
      <c r="D247" s="11">
        <v>14324670</v>
      </c>
      <c r="E247" s="34">
        <v>14239275</v>
      </c>
      <c r="F247" s="34">
        <v>4463226.9210000001</v>
      </c>
      <c r="G247" s="34">
        <v>6144808</v>
      </c>
      <c r="H247" s="103">
        <v>9193520</v>
      </c>
      <c r="I247" s="105" cm="1">
        <f t="array" ref="I247">INDEX('Subway Rank'!$K$2:$K$425,_xlfn.XMATCH($A247,'Subway Rank'!$C$2:$C$425),0)</f>
        <v>10863467</v>
      </c>
      <c r="J247" s="92">
        <f t="shared" si="10"/>
        <v>1669947</v>
      </c>
      <c r="K247" s="67">
        <f t="shared" si="11"/>
        <v>0.18164391876017022</v>
      </c>
      <c r="L247" s="60" cm="1">
        <f t="array" ref="L247">INDEX('Subway Rank'!$L$2:$L$425,_xlfn.XMATCH($A247,'Subway Rank'!$C$2:$C$425),0)</f>
        <v>17</v>
      </c>
      <c r="M247" s="7"/>
      <c r="N247" s="7"/>
    </row>
    <row r="248" spans="1:14" x14ac:dyDescent="0.2">
      <c r="A248" s="59" t="s">
        <v>300</v>
      </c>
      <c r="B248" s="35" t="str">
        <f>'Avg Weekday'!B248</f>
        <v/>
      </c>
      <c r="C248" s="10" t="s">
        <v>3</v>
      </c>
      <c r="D248" s="11">
        <v>15002214</v>
      </c>
      <c r="E248" s="34">
        <v>14736035</v>
      </c>
      <c r="F248" s="34">
        <v>5057029.0710000005</v>
      </c>
      <c r="G248" s="34">
        <v>6306914</v>
      </c>
      <c r="H248" s="103">
        <v>8792335</v>
      </c>
      <c r="I248" s="105" cm="1">
        <f t="array" ref="I248">INDEX('Subway Rank'!$K$2:$K$425,_xlfn.XMATCH($A248,'Subway Rank'!$C$2:$C$425),0)</f>
        <v>11328347</v>
      </c>
      <c r="J248" s="92">
        <f t="shared" si="10"/>
        <v>2536012</v>
      </c>
      <c r="K248" s="67">
        <f t="shared" si="11"/>
        <v>0.28843441474875559</v>
      </c>
      <c r="L248" s="60" cm="1">
        <f t="array" ref="L248">INDEX('Subway Rank'!$L$2:$L$425,_xlfn.XMATCH($A248,'Subway Rank'!$C$2:$C$425),0)</f>
        <v>15</v>
      </c>
      <c r="M248" s="7"/>
      <c r="N248" s="7"/>
    </row>
    <row r="249" spans="1:14" x14ac:dyDescent="0.2">
      <c r="A249" s="59" t="s">
        <v>301</v>
      </c>
      <c r="B249" s="35" t="str">
        <f>'Avg Weekday'!B249</f>
        <v/>
      </c>
      <c r="C249" s="10" t="s">
        <v>3</v>
      </c>
      <c r="D249" s="11">
        <v>33124407</v>
      </c>
      <c r="E249" s="34">
        <v>32385260</v>
      </c>
      <c r="F249" s="34">
        <v>10830711.997</v>
      </c>
      <c r="G249" s="34">
        <v>13165975</v>
      </c>
      <c r="H249" s="103">
        <v>17809631</v>
      </c>
      <c r="I249" s="105" cm="1">
        <f t="array" ref="I249">INDEX('Subway Rank'!$K$2:$K$425,_xlfn.XMATCH($A249,'Subway Rank'!$C$2:$C$425),0)</f>
        <v>21527757</v>
      </c>
      <c r="J249" s="92">
        <f t="shared" si="10"/>
        <v>3718126</v>
      </c>
      <c r="K249" s="67">
        <f t="shared" si="11"/>
        <v>0.20877052421804809</v>
      </c>
      <c r="L249" s="60" cm="1">
        <f t="array" ref="L249">INDEX('Subway Rank'!$L$2:$L$425,_xlfn.XMATCH($A249,'Subway Rank'!$C$2:$C$425),0)</f>
        <v>4</v>
      </c>
      <c r="M249" s="7"/>
      <c r="N249" s="7"/>
    </row>
    <row r="250" spans="1:14" x14ac:dyDescent="0.2">
      <c r="A250" s="59" t="s">
        <v>302</v>
      </c>
      <c r="B250" s="35" t="str">
        <f>'Avg Weekday'!B250</f>
        <v/>
      </c>
      <c r="C250" s="10" t="s">
        <v>3</v>
      </c>
      <c r="D250" s="11">
        <v>3062446</v>
      </c>
      <c r="E250" s="34">
        <v>2936613</v>
      </c>
      <c r="F250" s="34">
        <v>1264852.0360000001</v>
      </c>
      <c r="G250" s="34">
        <v>1559488</v>
      </c>
      <c r="H250" s="103">
        <v>2036875</v>
      </c>
      <c r="I250" s="105" cm="1">
        <f t="array" ref="I250">INDEX('Subway Rank'!$K$2:$K$425,_xlfn.XMATCH($A250,'Subway Rank'!$C$2:$C$425),0)</f>
        <v>2100654</v>
      </c>
      <c r="J250" s="92">
        <f t="shared" si="10"/>
        <v>63779</v>
      </c>
      <c r="K250" s="67">
        <f t="shared" si="11"/>
        <v>3.1312181650813134E-2</v>
      </c>
      <c r="L250" s="60" cm="1">
        <f t="array" ref="L250">INDEX('Subway Rank'!$L$2:$L$425,_xlfn.XMATCH($A250,'Subway Rank'!$C$2:$C$425),0)</f>
        <v>162</v>
      </c>
      <c r="M250" s="7"/>
      <c r="N250" s="7"/>
    </row>
    <row r="251" spans="1:14" x14ac:dyDescent="0.2">
      <c r="A251" s="59" t="s">
        <v>303</v>
      </c>
      <c r="B251" s="35">
        <f>'Avg Weekday'!B251</f>
        <v>24</v>
      </c>
      <c r="C251" s="10" t="s">
        <v>3</v>
      </c>
      <c r="D251" s="11">
        <v>635413</v>
      </c>
      <c r="E251" s="34">
        <v>954825</v>
      </c>
      <c r="F251" s="34">
        <v>438387.93099999998</v>
      </c>
      <c r="G251" s="34">
        <v>506217</v>
      </c>
      <c r="H251" s="103">
        <v>574054</v>
      </c>
      <c r="I251" s="105" cm="1">
        <f t="array" ref="I251">INDEX('Subway Rank'!$K$2:$K$425,_xlfn.XMATCH($A251,'Subway Rank'!$C$2:$C$425),0)</f>
        <v>574727</v>
      </c>
      <c r="J251" s="92">
        <f t="shared" si="10"/>
        <v>673</v>
      </c>
      <c r="K251" s="67">
        <f t="shared" si="11"/>
        <v>1.1723635755521258E-3</v>
      </c>
      <c r="L251" s="60" cm="1">
        <f t="array" ref="L251">INDEX('Subway Rank'!$L$2:$L$425,_xlfn.XMATCH($A251,'Subway Rank'!$C$2:$C$425),0)</f>
        <v>369</v>
      </c>
      <c r="M251" s="7"/>
      <c r="N251" s="7"/>
    </row>
    <row r="252" spans="1:14" x14ac:dyDescent="0.2">
      <c r="A252" s="59" t="s">
        <v>304</v>
      </c>
      <c r="B252" s="35" t="str">
        <f>'Avg Weekday'!B252</f>
        <v/>
      </c>
      <c r="C252" s="10" t="s">
        <v>3</v>
      </c>
      <c r="D252" s="11">
        <v>7434662</v>
      </c>
      <c r="E252" s="34">
        <v>7464653</v>
      </c>
      <c r="F252" s="34">
        <v>3111333.986</v>
      </c>
      <c r="G252" s="34">
        <v>3468964</v>
      </c>
      <c r="H252" s="103">
        <v>4225726</v>
      </c>
      <c r="I252" s="105" cm="1">
        <f t="array" ref="I252">INDEX('Subway Rank'!$K$2:$K$425,_xlfn.XMATCH($A252,'Subway Rank'!$C$2:$C$425),0)</f>
        <v>4678774</v>
      </c>
      <c r="J252" s="92">
        <f t="shared" si="10"/>
        <v>453048</v>
      </c>
      <c r="K252" s="67">
        <f t="shared" si="11"/>
        <v>0.10721187317871532</v>
      </c>
      <c r="L252" s="60" cm="1">
        <f t="array" ref="L252">INDEX('Subway Rank'!$L$2:$L$425,_xlfn.XMATCH($A252,'Subway Rank'!$C$2:$C$425),0)</f>
        <v>59</v>
      </c>
      <c r="M252" s="7"/>
      <c r="N252" s="7"/>
    </row>
    <row r="253" spans="1:14" x14ac:dyDescent="0.2">
      <c r="A253" s="59" t="s">
        <v>305</v>
      </c>
      <c r="B253" s="35" t="str">
        <f>'Avg Weekday'!B253</f>
        <v/>
      </c>
      <c r="C253" s="10" t="s">
        <v>3</v>
      </c>
      <c r="D253" s="11">
        <v>1115948</v>
      </c>
      <c r="E253" s="34">
        <v>1123868</v>
      </c>
      <c r="F253" s="34">
        <v>546624.97499999998</v>
      </c>
      <c r="G253" s="34">
        <v>581704</v>
      </c>
      <c r="H253" s="103">
        <v>630547</v>
      </c>
      <c r="I253" s="105" cm="1">
        <f t="array" ref="I253">INDEX('Subway Rank'!$K$2:$K$425,_xlfn.XMATCH($A253,'Subway Rank'!$C$2:$C$425),0)</f>
        <v>585619</v>
      </c>
      <c r="J253" s="92">
        <f t="shared" si="10"/>
        <v>-44928</v>
      </c>
      <c r="K253" s="67">
        <f t="shared" si="11"/>
        <v>-7.1252420517423767E-2</v>
      </c>
      <c r="L253" s="60" cm="1">
        <f t="array" ref="L253">INDEX('Subway Rank'!$L$2:$L$425,_xlfn.XMATCH($A253,'Subway Rank'!$C$2:$C$425),0)</f>
        <v>363</v>
      </c>
      <c r="M253" s="7"/>
      <c r="N253" s="7"/>
    </row>
    <row r="254" spans="1:14" x14ac:dyDescent="0.2">
      <c r="A254" s="59" t="s">
        <v>306</v>
      </c>
      <c r="B254" s="35" t="str">
        <f>'Avg Weekday'!B254</f>
        <v/>
      </c>
      <c r="C254" s="10" t="s">
        <v>3</v>
      </c>
      <c r="D254" s="11">
        <v>1001262</v>
      </c>
      <c r="E254" s="34">
        <v>895036</v>
      </c>
      <c r="F254" s="34">
        <v>367255.06599999999</v>
      </c>
      <c r="G254" s="34">
        <v>415142</v>
      </c>
      <c r="H254" s="103">
        <v>490246</v>
      </c>
      <c r="I254" s="105" cm="1">
        <f t="array" ref="I254">INDEX('Subway Rank'!$K$2:$K$425,_xlfn.XMATCH($A254,'Subway Rank'!$C$2:$C$425),0)</f>
        <v>539511</v>
      </c>
      <c r="J254" s="92">
        <f t="shared" si="10"/>
        <v>49265</v>
      </c>
      <c r="K254" s="67">
        <f t="shared" si="11"/>
        <v>0.10049036606112033</v>
      </c>
      <c r="L254" s="60" cm="1">
        <f t="array" ref="L254">INDEX('Subway Rank'!$L$2:$L$425,_xlfn.XMATCH($A254,'Subway Rank'!$C$2:$C$425),0)</f>
        <v>385</v>
      </c>
      <c r="M254" s="7"/>
      <c r="N254" s="7"/>
    </row>
    <row r="255" spans="1:14" x14ac:dyDescent="0.2">
      <c r="A255" s="59" t="s">
        <v>307</v>
      </c>
      <c r="B255" s="35" t="str">
        <f>'Avg Weekday'!B255</f>
        <v/>
      </c>
      <c r="C255" s="10" t="s">
        <v>3</v>
      </c>
      <c r="D255" s="11">
        <v>3514522</v>
      </c>
      <c r="E255" s="34">
        <v>3739786</v>
      </c>
      <c r="F255" s="34">
        <v>1414355.949</v>
      </c>
      <c r="G255" s="34">
        <v>1715878</v>
      </c>
      <c r="H255" s="103">
        <v>2220795</v>
      </c>
      <c r="I255" s="105" cm="1">
        <f t="array" ref="I255">INDEX('Subway Rank'!$K$2:$K$425,_xlfn.XMATCH($A255,'Subway Rank'!$C$2:$C$425),0)</f>
        <v>2288380</v>
      </c>
      <c r="J255" s="92">
        <f t="shared" si="10"/>
        <v>67585</v>
      </c>
      <c r="K255" s="67">
        <f t="shared" si="11"/>
        <v>3.0432795462886037E-2</v>
      </c>
      <c r="L255" s="60" cm="1">
        <f t="array" ref="L255">INDEX('Subway Rank'!$L$2:$L$425,_xlfn.XMATCH($A255,'Subway Rank'!$C$2:$C$425),0)</f>
        <v>144</v>
      </c>
      <c r="M255" s="7"/>
      <c r="N255" s="7"/>
    </row>
    <row r="256" spans="1:14" x14ac:dyDescent="0.2">
      <c r="A256" s="59" t="s">
        <v>308</v>
      </c>
      <c r="B256" s="35">
        <f>'Avg Weekday'!B256</f>
        <v>25</v>
      </c>
      <c r="C256" s="10" t="s">
        <v>3</v>
      </c>
      <c r="D256" s="11">
        <v>548092</v>
      </c>
      <c r="E256" s="34">
        <v>1390312</v>
      </c>
      <c r="F256" s="34">
        <v>617595.93999999994</v>
      </c>
      <c r="G256" s="34">
        <v>679641</v>
      </c>
      <c r="H256" s="103">
        <v>783629</v>
      </c>
      <c r="I256" s="105" cm="1">
        <f t="array" ref="I256">INDEX('Subway Rank'!$K$2:$K$425,_xlfn.XMATCH($A256,'Subway Rank'!$C$2:$C$425),0)</f>
        <v>840255</v>
      </c>
      <c r="J256" s="92">
        <f t="shared" si="10"/>
        <v>56626</v>
      </c>
      <c r="K256" s="67">
        <f t="shared" si="11"/>
        <v>7.2261235865441434E-2</v>
      </c>
      <c r="L256" s="60" cm="1">
        <f t="array" ref="L256">INDEX('Subway Rank'!$L$2:$L$425,_xlfn.XMATCH($A256,'Subway Rank'!$C$2:$C$425),0)</f>
        <v>333</v>
      </c>
      <c r="M256" s="7"/>
      <c r="N256" s="7"/>
    </row>
    <row r="257" spans="1:14" x14ac:dyDescent="0.2">
      <c r="A257" s="59" t="s">
        <v>309</v>
      </c>
      <c r="B257" s="35">
        <f>'Avg Weekday'!B257</f>
        <v>26</v>
      </c>
      <c r="C257" s="10" t="s">
        <v>3</v>
      </c>
      <c r="D257" s="11">
        <v>8150537</v>
      </c>
      <c r="E257" s="34">
        <v>6156288</v>
      </c>
      <c r="F257" s="34">
        <v>3265732.9640000002</v>
      </c>
      <c r="G257" s="34">
        <v>4029229</v>
      </c>
      <c r="H257" s="103">
        <v>4657808</v>
      </c>
      <c r="I257" s="105" cm="1">
        <f t="array" ref="I257">INDEX('Subway Rank'!$K$2:$K$425,_xlfn.XMATCH($A257,'Subway Rank'!$C$2:$C$425),0)</f>
        <v>5161102</v>
      </c>
      <c r="J257" s="92">
        <f t="shared" si="10"/>
        <v>503294</v>
      </c>
      <c r="K257" s="67">
        <f t="shared" si="11"/>
        <v>0.10805383133010206</v>
      </c>
      <c r="L257" s="60" cm="1">
        <f t="array" ref="L257">INDEX('Subway Rank'!$L$2:$L$425,_xlfn.XMATCH($A257,'Subway Rank'!$C$2:$C$425),0)</f>
        <v>50</v>
      </c>
      <c r="M257" s="7"/>
      <c r="N257" s="7"/>
    </row>
    <row r="258" spans="1:14" s="4" customFormat="1" x14ac:dyDescent="0.2">
      <c r="A258" s="59" t="s">
        <v>310</v>
      </c>
      <c r="B258" s="35" t="str">
        <f>'Avg Weekday'!B258</f>
        <v/>
      </c>
      <c r="C258" s="10" t="s">
        <v>3</v>
      </c>
      <c r="D258" s="11">
        <v>3879652</v>
      </c>
      <c r="E258" s="34">
        <v>4182625</v>
      </c>
      <c r="F258" s="34">
        <v>1665945.923</v>
      </c>
      <c r="G258" s="34">
        <v>1995451</v>
      </c>
      <c r="H258" s="103">
        <v>2135272</v>
      </c>
      <c r="I258" s="105" cm="1">
        <f t="array" ref="I258">INDEX('Subway Rank'!$K$2:$K$425,_xlfn.XMATCH($A258,'Subway Rank'!$C$2:$C$425),0)</f>
        <v>2258838</v>
      </c>
      <c r="J258" s="92">
        <f t="shared" si="10"/>
        <v>123566</v>
      </c>
      <c r="K258" s="67">
        <f t="shared" si="11"/>
        <v>5.7868974069814054E-2</v>
      </c>
      <c r="L258" s="60" cm="1">
        <f t="array" ref="L258">INDEX('Subway Rank'!$L$2:$L$425,_xlfn.XMATCH($A258,'Subway Rank'!$C$2:$C$425),0)</f>
        <v>143</v>
      </c>
      <c r="M258" s="7"/>
      <c r="N258" s="7"/>
    </row>
    <row r="259" spans="1:14" x14ac:dyDescent="0.2">
      <c r="A259" s="59" t="s">
        <v>311</v>
      </c>
      <c r="B259" s="35" t="str">
        <f>'Avg Weekday'!B259</f>
        <v/>
      </c>
      <c r="C259" s="10" t="s">
        <v>3</v>
      </c>
      <c r="D259" s="11">
        <v>2683235</v>
      </c>
      <c r="E259" s="34">
        <v>2649616</v>
      </c>
      <c r="F259" s="34">
        <v>803923.91200000001</v>
      </c>
      <c r="G259" s="34">
        <v>961311</v>
      </c>
      <c r="H259" s="103">
        <v>1497039</v>
      </c>
      <c r="I259" s="105" cm="1">
        <f t="array" ref="I259">INDEX('Subway Rank'!$K$2:$K$425,_xlfn.XMATCH($A259,'Subway Rank'!$C$2:$C$425),0)</f>
        <v>1813302</v>
      </c>
      <c r="J259" s="92">
        <f t="shared" si="10"/>
        <v>316263</v>
      </c>
      <c r="K259" s="67">
        <f t="shared" si="11"/>
        <v>0.21125902531597374</v>
      </c>
      <c r="L259" s="60" cm="1">
        <f t="array" ref="L259">INDEX('Subway Rank'!$L$2:$L$425,_xlfn.XMATCH($A259,'Subway Rank'!$C$2:$C$425),0)</f>
        <v>180</v>
      </c>
      <c r="M259" s="7"/>
      <c r="N259" s="7"/>
    </row>
    <row r="260" spans="1:14" s="4" customFormat="1" x14ac:dyDescent="0.2">
      <c r="A260" s="59" t="s">
        <v>312</v>
      </c>
      <c r="B260" s="35">
        <f>'Avg Weekday'!B260</f>
        <v>27</v>
      </c>
      <c r="C260" s="10" t="s">
        <v>3</v>
      </c>
      <c r="D260" s="11">
        <v>3605435</v>
      </c>
      <c r="E260" s="34">
        <v>3523536</v>
      </c>
      <c r="F260" s="34">
        <v>1682771.9890000001</v>
      </c>
      <c r="G260" s="34">
        <v>115142</v>
      </c>
      <c r="H260" s="103">
        <v>1952205</v>
      </c>
      <c r="I260" s="105" cm="1">
        <f t="array" ref="I260">INDEX('Subway Rank'!$K$2:$K$425,_xlfn.XMATCH($A260,'Subway Rank'!$C$2:$C$425),0)</f>
        <v>2416958</v>
      </c>
      <c r="J260" s="92">
        <f t="shared" si="10"/>
        <v>464753</v>
      </c>
      <c r="K260" s="67">
        <f t="shared" si="11"/>
        <v>0.23806567445529542</v>
      </c>
      <c r="L260" s="60" cm="1">
        <f t="array" ref="L260">INDEX('Subway Rank'!$L$2:$L$425,_xlfn.XMATCH($A260,'Subway Rank'!$C$2:$C$425),0)</f>
        <v>141</v>
      </c>
      <c r="M260" s="7"/>
      <c r="N260" s="7"/>
    </row>
    <row r="261" spans="1:14" x14ac:dyDescent="0.2">
      <c r="A261" s="59" t="s">
        <v>313</v>
      </c>
      <c r="B261" s="35" t="str">
        <f>'Avg Weekday'!B261</f>
        <v/>
      </c>
      <c r="C261" s="10" t="s">
        <v>3</v>
      </c>
      <c r="D261" s="11">
        <v>3368097</v>
      </c>
      <c r="E261" s="34">
        <v>3404841</v>
      </c>
      <c r="F261" s="34">
        <v>1364548.03</v>
      </c>
      <c r="G261" s="34">
        <v>2009705</v>
      </c>
      <c r="H261" s="103">
        <v>1874762</v>
      </c>
      <c r="I261" s="105" cm="1">
        <f t="array" ref="I261">INDEX('Subway Rank'!$K$2:$K$425,_xlfn.XMATCH($A261,'Subway Rank'!$C$2:$C$425),0)</f>
        <v>1751997</v>
      </c>
      <c r="J261" s="92">
        <f t="shared" si="10"/>
        <v>-122765</v>
      </c>
      <c r="K261" s="67">
        <f t="shared" si="11"/>
        <v>-6.5482978639421957E-2</v>
      </c>
      <c r="L261" s="60" cm="1">
        <f t="array" ref="L261">INDEX('Subway Rank'!$L$2:$L$425,_xlfn.XMATCH($A261,'Subway Rank'!$C$2:$C$425),0)</f>
        <v>179</v>
      </c>
      <c r="M261" s="7"/>
      <c r="N261" s="7"/>
    </row>
    <row r="262" spans="1:14" x14ac:dyDescent="0.2">
      <c r="A262" s="59" t="s">
        <v>314</v>
      </c>
      <c r="B262" s="35" t="str">
        <f>'Avg Weekday'!B262</f>
        <v/>
      </c>
      <c r="C262" s="10" t="s">
        <v>3</v>
      </c>
      <c r="D262" s="11">
        <v>1423142</v>
      </c>
      <c r="E262" s="34">
        <v>1535450</v>
      </c>
      <c r="F262" s="34">
        <v>562043.01699999999</v>
      </c>
      <c r="G262" s="34">
        <v>476475</v>
      </c>
      <c r="H262" s="103">
        <v>776585</v>
      </c>
      <c r="I262" s="105" cm="1">
        <f t="array" ref="I262">INDEX('Subway Rank'!$K$2:$K$425,_xlfn.XMATCH($A262,'Subway Rank'!$C$2:$C$425),0)</f>
        <v>951786</v>
      </c>
      <c r="J262" s="92">
        <f t="shared" si="10"/>
        <v>175201</v>
      </c>
      <c r="K262" s="67">
        <f t="shared" si="11"/>
        <v>0.22560440904730325</v>
      </c>
      <c r="L262" s="60" cm="1">
        <f t="array" ref="L262">INDEX('Subway Rank'!$L$2:$L$425,_xlfn.XMATCH($A262,'Subway Rank'!$C$2:$C$425),0)</f>
        <v>302</v>
      </c>
      <c r="M262" s="7"/>
      <c r="N262" s="7"/>
    </row>
    <row r="263" spans="1:14" x14ac:dyDescent="0.2">
      <c r="A263" s="59" t="s">
        <v>315</v>
      </c>
      <c r="B263" s="35">
        <f>'Avg Weekday'!B263</f>
        <v>28</v>
      </c>
      <c r="C263" s="10" t="s">
        <v>3</v>
      </c>
      <c r="D263" s="11">
        <v>2526932</v>
      </c>
      <c r="E263" s="34">
        <v>2333160</v>
      </c>
      <c r="F263" s="34">
        <v>453577.03700000001</v>
      </c>
      <c r="G263" s="34">
        <v>1439161</v>
      </c>
      <c r="H263" s="103">
        <v>1534115</v>
      </c>
      <c r="I263" s="105" cm="1">
        <f t="array" ref="I263">INDEX('Subway Rank'!$K$2:$K$425,_xlfn.XMATCH($A263,'Subway Rank'!$C$2:$C$425),0)</f>
        <v>1682168</v>
      </c>
      <c r="J263" s="92">
        <f t="shared" si="10"/>
        <v>148053</v>
      </c>
      <c r="K263" s="67">
        <f t="shared" si="11"/>
        <v>9.6507106703213247E-2</v>
      </c>
      <c r="L263" s="60" cm="1">
        <f t="array" ref="L263">INDEX('Subway Rank'!$L$2:$L$425,_xlfn.XMATCH($A263,'Subway Rank'!$C$2:$C$425),0)</f>
        <v>188</v>
      </c>
      <c r="M263" s="7"/>
      <c r="N263" s="7"/>
    </row>
    <row r="264" spans="1:14" x14ac:dyDescent="0.2">
      <c r="A264" s="59" t="s">
        <v>316</v>
      </c>
      <c r="B264" s="35" t="str">
        <f>'Avg Weekday'!B264</f>
        <v/>
      </c>
      <c r="C264" s="10" t="s">
        <v>3</v>
      </c>
      <c r="D264" s="11">
        <v>5034358</v>
      </c>
      <c r="E264" s="34">
        <v>5583944</v>
      </c>
      <c r="F264" s="34">
        <v>1846978.0220000001</v>
      </c>
      <c r="G264" s="34">
        <v>2557592</v>
      </c>
      <c r="H264" s="103">
        <v>3571480</v>
      </c>
      <c r="I264" s="105" cm="1">
        <f t="array" ref="I264">INDEX('Subway Rank'!$K$2:$K$425,_xlfn.XMATCH($A264,'Subway Rank'!$C$2:$C$425),0)</f>
        <v>4192759</v>
      </c>
      <c r="J264" s="92">
        <f t="shared" si="10"/>
        <v>621279</v>
      </c>
      <c r="K264" s="67">
        <f t="shared" si="11"/>
        <v>0.17395561503914345</v>
      </c>
      <c r="L264" s="60" cm="1">
        <f t="array" ref="L264">INDEX('Subway Rank'!$L$2:$L$425,_xlfn.XMATCH($A264,'Subway Rank'!$C$2:$C$425),0)</f>
        <v>82</v>
      </c>
      <c r="M264" s="7"/>
      <c r="N264" s="7"/>
    </row>
    <row r="265" spans="1:14" s="4" customFormat="1" x14ac:dyDescent="0.2">
      <c r="A265" s="59" t="s">
        <v>317</v>
      </c>
      <c r="B265" s="35" t="str">
        <f>'Avg Weekday'!B265</f>
        <v/>
      </c>
      <c r="C265" s="10" t="s">
        <v>3</v>
      </c>
      <c r="D265" s="11">
        <v>2020214</v>
      </c>
      <c r="E265" s="34">
        <v>1853146</v>
      </c>
      <c r="F265" s="34">
        <v>892066.98899999994</v>
      </c>
      <c r="G265" s="34">
        <v>998062</v>
      </c>
      <c r="H265" s="103">
        <v>1307026</v>
      </c>
      <c r="I265" s="105" cm="1">
        <f t="array" ref="I265">INDEX('Subway Rank'!$K$2:$K$425,_xlfn.XMATCH($A265,'Subway Rank'!$C$2:$C$425),0)</f>
        <v>1352957</v>
      </c>
      <c r="J265" s="92">
        <f t="shared" si="10"/>
        <v>45931</v>
      </c>
      <c r="K265" s="67">
        <f t="shared" si="11"/>
        <v>3.5141611567023147E-2</v>
      </c>
      <c r="L265" s="60" cm="1">
        <f t="array" ref="L265">INDEX('Subway Rank'!$L$2:$L$425,_xlfn.XMATCH($A265,'Subway Rank'!$C$2:$C$425),0)</f>
        <v>233</v>
      </c>
      <c r="M265" s="7"/>
      <c r="N265" s="7"/>
    </row>
    <row r="266" spans="1:14" x14ac:dyDescent="0.2">
      <c r="A266" s="59" t="s">
        <v>318</v>
      </c>
      <c r="B266" s="35" t="str">
        <f>'Avg Weekday'!B266</f>
        <v/>
      </c>
      <c r="C266" s="10" t="s">
        <v>3</v>
      </c>
      <c r="D266" s="11">
        <v>553050</v>
      </c>
      <c r="E266" s="34">
        <v>527505</v>
      </c>
      <c r="F266" s="34">
        <v>212401.93599999999</v>
      </c>
      <c r="G266" s="34">
        <v>274527</v>
      </c>
      <c r="H266" s="103">
        <v>403240</v>
      </c>
      <c r="I266" s="105" cm="1">
        <f t="array" ref="I266">INDEX('Subway Rank'!$K$2:$K$425,_xlfn.XMATCH($A266,'Subway Rank'!$C$2:$C$425),0)</f>
        <v>459810</v>
      </c>
      <c r="J266" s="92">
        <f t="shared" si="10"/>
        <v>56570</v>
      </c>
      <c r="K266" s="67">
        <f t="shared" si="11"/>
        <v>0.14028866183910327</v>
      </c>
      <c r="L266" s="60" cm="1">
        <f t="array" ref="L266">INDEX('Subway Rank'!$L$2:$L$425,_xlfn.XMATCH($A266,'Subway Rank'!$C$2:$C$425),0)</f>
        <v>396</v>
      </c>
      <c r="M266" s="7"/>
      <c r="N266" s="7"/>
    </row>
    <row r="267" spans="1:14" s="4" customFormat="1" x14ac:dyDescent="0.2">
      <c r="A267" s="59" t="s">
        <v>319</v>
      </c>
      <c r="B267" s="35" t="str">
        <f>'Avg Weekday'!B267</f>
        <v/>
      </c>
      <c r="C267" s="10" t="s">
        <v>3</v>
      </c>
      <c r="D267" s="11">
        <v>4853909</v>
      </c>
      <c r="E267" s="34">
        <v>4627755</v>
      </c>
      <c r="F267" s="34">
        <v>1566362.9650000001</v>
      </c>
      <c r="G267" s="34">
        <v>1843351</v>
      </c>
      <c r="H267" s="103">
        <v>2741773</v>
      </c>
      <c r="I267" s="105" cm="1">
        <f t="array" ref="I267">INDEX('Subway Rank'!$K$2:$K$425,_xlfn.XMATCH($A267,'Subway Rank'!$C$2:$C$425),0)</f>
        <v>3154290</v>
      </c>
      <c r="J267" s="92">
        <f t="shared" si="10"/>
        <v>412517</v>
      </c>
      <c r="K267" s="67">
        <f t="shared" si="11"/>
        <v>0.15045629233346453</v>
      </c>
      <c r="L267" s="60" cm="1">
        <f t="array" ref="L267">INDEX('Subway Rank'!$L$2:$L$425,_xlfn.XMATCH($A267,'Subway Rank'!$C$2:$C$425),0)</f>
        <v>106</v>
      </c>
      <c r="M267" s="7"/>
      <c r="N267" s="7"/>
    </row>
    <row r="268" spans="1:14" s="4" customFormat="1" x14ac:dyDescent="0.2">
      <c r="A268" s="59" t="s">
        <v>320</v>
      </c>
      <c r="B268" s="35" t="str">
        <f>'Avg Weekday'!B268</f>
        <v/>
      </c>
      <c r="C268" s="10" t="s">
        <v>3</v>
      </c>
      <c r="D268" s="11">
        <v>9035498</v>
      </c>
      <c r="E268" s="34">
        <v>8659806</v>
      </c>
      <c r="F268" s="34">
        <v>2677995.9640000002</v>
      </c>
      <c r="G268" s="34">
        <v>2985473</v>
      </c>
      <c r="H268" s="103">
        <v>4766220</v>
      </c>
      <c r="I268" s="105" cm="1">
        <f t="array" ref="I268">INDEX('Subway Rank'!$K$2:$K$425,_xlfn.XMATCH($A268,'Subway Rank'!$C$2:$C$425),0)</f>
        <v>5409296</v>
      </c>
      <c r="J268" s="92">
        <f t="shared" si="10"/>
        <v>643076</v>
      </c>
      <c r="K268" s="67">
        <f t="shared" si="11"/>
        <v>0.13492369215017352</v>
      </c>
      <c r="L268" s="60" cm="1">
        <f t="array" ref="L268">INDEX('Subway Rank'!$L$2:$L$425,_xlfn.XMATCH($A268,'Subway Rank'!$C$2:$C$425),0)</f>
        <v>39</v>
      </c>
      <c r="M268" s="7"/>
      <c r="N268" s="7"/>
    </row>
    <row r="269" spans="1:14" x14ac:dyDescent="0.2">
      <c r="A269" s="59" t="s">
        <v>321</v>
      </c>
      <c r="B269" s="35" t="str">
        <f>'Avg Weekday'!B269</f>
        <v/>
      </c>
      <c r="C269" s="10" t="s">
        <v>3</v>
      </c>
      <c r="D269" s="11">
        <v>7420152</v>
      </c>
      <c r="E269" s="34">
        <v>7272610</v>
      </c>
      <c r="F269" s="34">
        <v>2341258.9700000002</v>
      </c>
      <c r="G269" s="34">
        <v>2932938</v>
      </c>
      <c r="H269" s="103">
        <v>3897436</v>
      </c>
      <c r="I269" s="105" cm="1">
        <f t="array" ref="I269">INDEX('Subway Rank'!$K$2:$K$425,_xlfn.XMATCH($A269,'Subway Rank'!$C$2:$C$425),0)</f>
        <v>4370344</v>
      </c>
      <c r="J269" s="92">
        <f t="shared" si="10"/>
        <v>472908</v>
      </c>
      <c r="K269" s="67">
        <f t="shared" si="11"/>
        <v>0.12133823364899385</v>
      </c>
      <c r="L269" s="60" cm="1">
        <f t="array" ref="L269">INDEX('Subway Rank'!$L$2:$L$425,_xlfn.XMATCH($A269,'Subway Rank'!$C$2:$C$425),0)</f>
        <v>62</v>
      </c>
      <c r="M269" s="7"/>
      <c r="N269" s="7"/>
    </row>
    <row r="270" spans="1:14" x14ac:dyDescent="0.2">
      <c r="A270" s="59" t="s">
        <v>322</v>
      </c>
      <c r="B270" s="35">
        <f>'Avg Weekday'!B270</f>
        <v>29</v>
      </c>
      <c r="C270" s="10" t="s">
        <v>3</v>
      </c>
      <c r="D270" s="11">
        <v>5099809</v>
      </c>
      <c r="E270" s="34">
        <v>8619473</v>
      </c>
      <c r="F270" s="34">
        <v>3100291.0019999999</v>
      </c>
      <c r="G270" s="34">
        <v>3240722</v>
      </c>
      <c r="H270" s="103">
        <v>4752694</v>
      </c>
      <c r="I270" s="105" cm="1">
        <f t="array" ref="I270">INDEX('Subway Rank'!$K$2:$K$425,_xlfn.XMATCH($A270,'Subway Rank'!$C$2:$C$425),0)</f>
        <v>5423352</v>
      </c>
      <c r="J270" s="92">
        <f t="shared" si="10"/>
        <v>670658</v>
      </c>
      <c r="K270" s="67">
        <f t="shared" si="11"/>
        <v>0.14111112560581429</v>
      </c>
      <c r="L270" s="60" cm="1">
        <f t="array" ref="L270">INDEX('Subway Rank'!$L$2:$L$425,_xlfn.XMATCH($A270,'Subway Rank'!$C$2:$C$425),0)</f>
        <v>41</v>
      </c>
      <c r="M270" s="7"/>
      <c r="N270" s="7"/>
    </row>
    <row r="271" spans="1:14" x14ac:dyDescent="0.2">
      <c r="A271" s="59" t="s">
        <v>323</v>
      </c>
      <c r="B271" s="35" t="str">
        <f>'Avg Weekday'!B271</f>
        <v/>
      </c>
      <c r="C271" s="10" t="s">
        <v>3</v>
      </c>
      <c r="D271" s="11">
        <v>8155834</v>
      </c>
      <c r="E271" s="34">
        <v>7085694</v>
      </c>
      <c r="F271" s="34">
        <v>2020697.9469999999</v>
      </c>
      <c r="G271" s="34">
        <v>2468679</v>
      </c>
      <c r="H271" s="103">
        <v>3645349</v>
      </c>
      <c r="I271" s="105" cm="1">
        <f t="array" ref="I271">INDEX('Subway Rank'!$K$2:$K$425,_xlfn.XMATCH($A271,'Subway Rank'!$C$2:$C$425),0)</f>
        <v>4260867</v>
      </c>
      <c r="J271" s="92">
        <f t="shared" si="10"/>
        <v>615518</v>
      </c>
      <c r="K271" s="67">
        <f t="shared" si="11"/>
        <v>0.1688502253145035</v>
      </c>
      <c r="L271" s="60" cm="1">
        <f t="array" ref="L271">INDEX('Subway Rank'!$L$2:$L$425,_xlfn.XMATCH($A271,'Subway Rank'!$C$2:$C$425),0)</f>
        <v>69</v>
      </c>
      <c r="M271" s="7"/>
      <c r="N271" s="7"/>
    </row>
    <row r="272" spans="1:14" x14ac:dyDescent="0.2">
      <c r="A272" s="59" t="s">
        <v>324</v>
      </c>
      <c r="B272" s="35" t="str">
        <f>'Avg Weekday'!B272</f>
        <v/>
      </c>
      <c r="C272" s="10" t="s">
        <v>3</v>
      </c>
      <c r="D272" s="11">
        <v>4444072</v>
      </c>
      <c r="E272" s="34">
        <v>4493352</v>
      </c>
      <c r="F272" s="34">
        <v>1367598.112</v>
      </c>
      <c r="G272" s="34">
        <v>1582275</v>
      </c>
      <c r="H272" s="103">
        <v>2584967</v>
      </c>
      <c r="I272" s="105" cm="1">
        <f t="array" ref="I272">INDEX('Subway Rank'!$K$2:$K$425,_xlfn.XMATCH($A272,'Subway Rank'!$C$2:$C$425),0)</f>
        <v>3038057</v>
      </c>
      <c r="J272" s="92">
        <f t="shared" si="10"/>
        <v>453090</v>
      </c>
      <c r="K272" s="67">
        <f t="shared" si="11"/>
        <v>0.17527883334680869</v>
      </c>
      <c r="L272" s="60" cm="1">
        <f t="array" ref="L272">INDEX('Subway Rank'!$L$2:$L$425,_xlfn.XMATCH($A272,'Subway Rank'!$C$2:$C$425),0)</f>
        <v>104</v>
      </c>
      <c r="M272" s="7"/>
      <c r="N272" s="7"/>
    </row>
    <row r="273" spans="1:14" x14ac:dyDescent="0.2">
      <c r="A273" s="59" t="s">
        <v>325</v>
      </c>
      <c r="B273" s="35">
        <f>'Avg Weekday'!B273</f>
        <v>30</v>
      </c>
      <c r="C273" s="10" t="s">
        <v>3</v>
      </c>
      <c r="D273" s="11">
        <v>3525030</v>
      </c>
      <c r="E273" s="34">
        <v>5834989</v>
      </c>
      <c r="F273" s="34">
        <v>2230478.1069999998</v>
      </c>
      <c r="G273" s="34">
        <v>2553865</v>
      </c>
      <c r="H273" s="103">
        <v>3626532</v>
      </c>
      <c r="I273" s="105" cm="1">
        <f t="array" ref="I273">INDEX('Subway Rank'!$K$2:$K$425,_xlfn.XMATCH($A273,'Subway Rank'!$C$2:$C$425),0)</f>
        <v>4380514</v>
      </c>
      <c r="J273" s="92">
        <f t="shared" si="10"/>
        <v>753982</v>
      </c>
      <c r="K273" s="67">
        <f t="shared" si="11"/>
        <v>0.20790716861177566</v>
      </c>
      <c r="L273" s="60" cm="1">
        <f t="array" ref="L273">INDEX('Subway Rank'!$L$2:$L$425,_xlfn.XMATCH($A273,'Subway Rank'!$C$2:$C$425),0)</f>
        <v>63</v>
      </c>
      <c r="M273" s="7"/>
      <c r="N273" s="7"/>
    </row>
    <row r="274" spans="1:14" x14ac:dyDescent="0.2">
      <c r="A274" s="59" t="s">
        <v>326</v>
      </c>
      <c r="B274" s="35" t="str">
        <f>'Avg Weekday'!B274</f>
        <v/>
      </c>
      <c r="C274" s="10" t="s">
        <v>3</v>
      </c>
      <c r="D274" s="11">
        <v>4445982</v>
      </c>
      <c r="E274" s="34">
        <v>4018310</v>
      </c>
      <c r="F274" s="34">
        <v>1197468.0349999999</v>
      </c>
      <c r="G274" s="34">
        <v>1435457</v>
      </c>
      <c r="H274" s="103">
        <v>2142492</v>
      </c>
      <c r="I274" s="105" cm="1">
        <f t="array" ref="I274">INDEX('Subway Rank'!$K$2:$K$425,_xlfn.XMATCH($A274,'Subway Rank'!$C$2:$C$425),0)</f>
        <v>2717163</v>
      </c>
      <c r="J274" s="92">
        <f t="shared" si="10"/>
        <v>574671</v>
      </c>
      <c r="K274" s="67">
        <f t="shared" si="11"/>
        <v>0.26822550562615871</v>
      </c>
      <c r="L274" s="60" cm="1">
        <f t="array" ref="L274">INDEX('Subway Rank'!$L$2:$L$425,_xlfn.XMATCH($A274,'Subway Rank'!$C$2:$C$425),0)</f>
        <v>136</v>
      </c>
      <c r="M274" s="7"/>
      <c r="N274" s="7"/>
    </row>
    <row r="275" spans="1:14" x14ac:dyDescent="0.2">
      <c r="A275" s="59" t="s">
        <v>327</v>
      </c>
      <c r="B275" s="35" t="str">
        <f>'Avg Weekday'!B275</f>
        <v/>
      </c>
      <c r="C275" s="10" t="s">
        <v>3</v>
      </c>
      <c r="D275" s="11">
        <v>2204834</v>
      </c>
      <c r="E275" s="34">
        <v>1700456</v>
      </c>
      <c r="F275" s="34">
        <v>742240.978</v>
      </c>
      <c r="G275" s="34">
        <v>1119803</v>
      </c>
      <c r="H275" s="103">
        <v>1448575</v>
      </c>
      <c r="I275" s="105" cm="1">
        <f t="array" ref="I275">INDEX('Subway Rank'!$K$2:$K$425,_xlfn.XMATCH($A275,'Subway Rank'!$C$2:$C$425),0)</f>
        <v>1564084</v>
      </c>
      <c r="J275" s="92">
        <f t="shared" si="10"/>
        <v>115509</v>
      </c>
      <c r="K275" s="67">
        <f t="shared" si="11"/>
        <v>7.9739744231399817E-2</v>
      </c>
      <c r="L275" s="60" cm="1">
        <f t="array" ref="L275">INDEX('Subway Rank'!$L$2:$L$425,_xlfn.XMATCH($A275,'Subway Rank'!$C$2:$C$425),0)</f>
        <v>219</v>
      </c>
      <c r="M275" s="7"/>
      <c r="N275" s="7"/>
    </row>
    <row r="276" spans="1:14" x14ac:dyDescent="0.2">
      <c r="A276" s="59" t="s">
        <v>328</v>
      </c>
      <c r="B276" s="35" t="str">
        <f>'Avg Weekday'!B276</f>
        <v/>
      </c>
      <c r="C276" s="10" t="s">
        <v>3</v>
      </c>
      <c r="D276" s="11">
        <v>9530273</v>
      </c>
      <c r="E276" s="34">
        <v>8934900</v>
      </c>
      <c r="F276" s="34">
        <v>3078482.0920000002</v>
      </c>
      <c r="G276" s="34">
        <v>3655767</v>
      </c>
      <c r="H276" s="103">
        <v>4851074</v>
      </c>
      <c r="I276" s="105" cm="1">
        <f t="array" ref="I276">INDEX('Subway Rank'!$K$2:$K$425,_xlfn.XMATCH($A276,'Subway Rank'!$C$2:$C$425),0)</f>
        <v>5666586</v>
      </c>
      <c r="J276" s="92">
        <f t="shared" si="10"/>
        <v>815512</v>
      </c>
      <c r="K276" s="67">
        <f t="shared" si="11"/>
        <v>0.16810957738430707</v>
      </c>
      <c r="L276" s="60" cm="1">
        <f t="array" ref="L276">INDEX('Subway Rank'!$L$2:$L$425,_xlfn.XMATCH($A276,'Subway Rank'!$C$2:$C$425),0)</f>
        <v>37</v>
      </c>
      <c r="M276" s="7"/>
      <c r="N276" s="7"/>
    </row>
    <row r="277" spans="1:14" x14ac:dyDescent="0.2">
      <c r="A277" s="59" t="s">
        <v>329</v>
      </c>
      <c r="B277" s="35" t="str">
        <f>'Avg Weekday'!B277</f>
        <v/>
      </c>
      <c r="C277" s="10" t="s">
        <v>3</v>
      </c>
      <c r="D277" s="11">
        <v>39111312</v>
      </c>
      <c r="E277" s="34">
        <v>39385436</v>
      </c>
      <c r="F277" s="34">
        <v>12826841.120999999</v>
      </c>
      <c r="G277" s="34">
        <v>15037793</v>
      </c>
      <c r="H277" s="103">
        <v>20972120</v>
      </c>
      <c r="I277" s="105" cm="1">
        <f t="array" ref="I277">INDEX('Subway Rank'!$K$2:$K$425,_xlfn.XMATCH($A277,'Subway Rank'!$C$2:$C$425),0)</f>
        <v>23680977</v>
      </c>
      <c r="J277" s="92">
        <f t="shared" si="10"/>
        <v>2708857</v>
      </c>
      <c r="K277" s="67">
        <f t="shared" si="11"/>
        <v>0.12916467195495734</v>
      </c>
      <c r="L277" s="60" cm="1">
        <f t="array" ref="L277">INDEX('Subway Rank'!$L$2:$L$425,_xlfn.XMATCH($A277,'Subway Rank'!$C$2:$C$425),0)</f>
        <v>3</v>
      </c>
      <c r="M277" s="7"/>
      <c r="N277" s="7"/>
    </row>
    <row r="278" spans="1:14" x14ac:dyDescent="0.2">
      <c r="A278" s="59" t="s">
        <v>330</v>
      </c>
      <c r="B278" s="35" t="str">
        <f>'Avg Weekday'!B278</f>
        <v/>
      </c>
      <c r="C278" s="35" t="s">
        <v>3</v>
      </c>
      <c r="D278" s="11">
        <v>3189867</v>
      </c>
      <c r="E278" s="34">
        <v>6108384</v>
      </c>
      <c r="F278" s="34">
        <v>2092768.9669999999</v>
      </c>
      <c r="G278" s="34">
        <v>2811015</v>
      </c>
      <c r="H278" s="103">
        <v>4376335</v>
      </c>
      <c r="I278" s="105" cm="1">
        <f t="array" ref="I278">INDEX('Subway Rank'!$K$2:$K$425,_xlfn.XMATCH($A278,'Subway Rank'!$C$2:$C$425),0)</f>
        <v>5494067</v>
      </c>
      <c r="J278" s="92">
        <f t="shared" si="10"/>
        <v>1117732</v>
      </c>
      <c r="K278" s="67">
        <f t="shared" si="11"/>
        <v>0.25540366539581638</v>
      </c>
      <c r="L278" s="60" cm="1">
        <f t="array" ref="L278">INDEX('Subway Rank'!$L$2:$L$425,_xlfn.XMATCH($A278,'Subway Rank'!$C$2:$C$425),0)</f>
        <v>44</v>
      </c>
      <c r="M278" s="7"/>
      <c r="N278" s="7"/>
    </row>
    <row r="279" spans="1:14" x14ac:dyDescent="0.2">
      <c r="A279" s="59" t="s">
        <v>331</v>
      </c>
      <c r="B279" s="35" t="str">
        <f>'Avg Weekday'!B279</f>
        <v/>
      </c>
      <c r="C279" s="10" t="s">
        <v>3</v>
      </c>
      <c r="D279" s="11">
        <v>25968950</v>
      </c>
      <c r="E279" s="34">
        <v>25967676</v>
      </c>
      <c r="F279" s="34">
        <v>8103808.9670000002</v>
      </c>
      <c r="G279" s="34">
        <v>8935671</v>
      </c>
      <c r="H279" s="103">
        <v>13340397</v>
      </c>
      <c r="I279" s="105" cm="1">
        <f t="array" ref="I279">INDEX('Subway Rank'!$K$2:$K$425,_xlfn.XMATCH($A279,'Subway Rank'!$C$2:$C$425),0)</f>
        <v>15224047</v>
      </c>
      <c r="J279" s="92">
        <f t="shared" si="10"/>
        <v>1883650</v>
      </c>
      <c r="K279" s="67">
        <f t="shared" si="11"/>
        <v>0.14119894632820898</v>
      </c>
      <c r="L279" s="60" cm="1">
        <f t="array" ref="L279">INDEX('Subway Rank'!$L$2:$L$425,_xlfn.XMATCH($A279,'Subway Rank'!$C$2:$C$425),0)</f>
        <v>8</v>
      </c>
      <c r="M279" s="7"/>
      <c r="N279" s="7"/>
    </row>
    <row r="280" spans="1:14" x14ac:dyDescent="0.2">
      <c r="A280" s="59" t="s">
        <v>332</v>
      </c>
      <c r="B280" s="35" t="str">
        <f>'Avg Weekday'!B280</f>
        <v/>
      </c>
      <c r="C280" s="10" t="s">
        <v>3</v>
      </c>
      <c r="D280" s="11">
        <v>24857456</v>
      </c>
      <c r="E280" s="34">
        <v>25631364</v>
      </c>
      <c r="F280" s="34">
        <v>8010472.0590000004</v>
      </c>
      <c r="G280" s="34">
        <v>9855288</v>
      </c>
      <c r="H280" s="103">
        <v>14328387</v>
      </c>
      <c r="I280" s="105" cm="1">
        <f t="array" ref="I280">INDEX('Subway Rank'!$K$2:$K$425,_xlfn.XMATCH($A280,'Subway Rank'!$C$2:$C$425),0)</f>
        <v>16974543</v>
      </c>
      <c r="J280" s="92">
        <f t="shared" si="10"/>
        <v>2646156</v>
      </c>
      <c r="K280" s="67">
        <f t="shared" si="11"/>
        <v>0.18467926641009905</v>
      </c>
      <c r="L280" s="60" cm="1">
        <f t="array" ref="L280">INDEX('Subway Rank'!$L$2:$L$425,_xlfn.XMATCH($A280,'Subway Rank'!$C$2:$C$425),0)</f>
        <v>6</v>
      </c>
      <c r="M280" s="7"/>
      <c r="N280" s="7"/>
    </row>
    <row r="281" spans="1:14" x14ac:dyDescent="0.2">
      <c r="A281" s="59" t="s">
        <v>333</v>
      </c>
      <c r="B281" s="35" t="str">
        <f>'Avg Weekday'!B281</f>
        <v/>
      </c>
      <c r="C281" s="10" t="s">
        <v>3</v>
      </c>
      <c r="D281" s="11">
        <v>17289384</v>
      </c>
      <c r="E281" s="34">
        <v>18604810</v>
      </c>
      <c r="F281" s="34">
        <v>5826099.9869999997</v>
      </c>
      <c r="G281" s="34">
        <v>6110395</v>
      </c>
      <c r="H281" s="103">
        <v>9781251</v>
      </c>
      <c r="I281" s="105" cm="1">
        <f t="array" ref="I281">INDEX('Subway Rank'!$K$2:$K$425,_xlfn.XMATCH($A281,'Subway Rank'!$C$2:$C$425),0)</f>
        <v>11387612</v>
      </c>
      <c r="J281" s="92">
        <f t="shared" si="10"/>
        <v>1606361</v>
      </c>
      <c r="K281" s="67">
        <f t="shared" si="11"/>
        <v>0.16422858384883487</v>
      </c>
      <c r="L281" s="60" cm="1">
        <f t="array" ref="L281">INDEX('Subway Rank'!$L$2:$L$425,_xlfn.XMATCH($A281,'Subway Rank'!$C$2:$C$425),0)</f>
        <v>12</v>
      </c>
      <c r="M281" s="7"/>
      <c r="N281" s="7"/>
    </row>
    <row r="282" spans="1:14" x14ac:dyDescent="0.2">
      <c r="A282" s="59" t="s">
        <v>334</v>
      </c>
      <c r="B282" s="35" t="str">
        <f>'Avg Weekday'!B282</f>
        <v/>
      </c>
      <c r="C282" s="10" t="s">
        <v>3</v>
      </c>
      <c r="D282" s="11">
        <v>8394862</v>
      </c>
      <c r="E282" s="34">
        <v>7410041</v>
      </c>
      <c r="F282" s="34">
        <v>1985473.986</v>
      </c>
      <c r="G282" s="34">
        <v>2653104</v>
      </c>
      <c r="H282" s="103">
        <v>4692505</v>
      </c>
      <c r="I282" s="105" cm="1">
        <f t="array" ref="I282">INDEX('Subway Rank'!$K$2:$K$425,_xlfn.XMATCH($A282,'Subway Rank'!$C$2:$C$425),0)</f>
        <v>5566042</v>
      </c>
      <c r="J282" s="92">
        <f t="shared" si="10"/>
        <v>873537</v>
      </c>
      <c r="K282" s="67">
        <f t="shared" si="11"/>
        <v>0.18615579525221604</v>
      </c>
      <c r="L282" s="60" cm="1">
        <f t="array" ref="L282">INDEX('Subway Rank'!$L$2:$L$425,_xlfn.XMATCH($A282,'Subway Rank'!$C$2:$C$425),0)</f>
        <v>51</v>
      </c>
      <c r="M282" s="7"/>
      <c r="N282" s="7"/>
    </row>
    <row r="283" spans="1:14" x14ac:dyDescent="0.2">
      <c r="A283" s="59" t="s">
        <v>335</v>
      </c>
      <c r="B283" s="35" t="str">
        <f>'Avg Weekday'!B283</f>
        <v/>
      </c>
      <c r="C283" s="10" t="s">
        <v>3</v>
      </c>
      <c r="D283" s="11">
        <v>7748504</v>
      </c>
      <c r="E283" s="34">
        <v>7684091</v>
      </c>
      <c r="F283" s="34">
        <v>2076870.906</v>
      </c>
      <c r="G283" s="34">
        <v>2328956</v>
      </c>
      <c r="H283" s="103">
        <v>3716861</v>
      </c>
      <c r="I283" s="105" cm="1">
        <f t="array" ref="I283">INDEX('Subway Rank'!$K$2:$K$425,_xlfn.XMATCH($A283,'Subway Rank'!$C$2:$C$425),0)</f>
        <v>4733296</v>
      </c>
      <c r="J283" s="92">
        <f t="shared" si="10"/>
        <v>1016435</v>
      </c>
      <c r="K283" s="67">
        <f t="shared" si="11"/>
        <v>0.2734659703443309</v>
      </c>
      <c r="L283" s="60" cm="1">
        <f t="array" ref="L283">INDEX('Subway Rank'!$L$2:$L$425,_xlfn.XMATCH($A283,'Subway Rank'!$C$2:$C$425),0)</f>
        <v>53</v>
      </c>
      <c r="M283" s="7"/>
      <c r="N283" s="7"/>
    </row>
    <row r="284" spans="1:14" x14ac:dyDescent="0.2">
      <c r="A284" s="59" t="s">
        <v>336</v>
      </c>
      <c r="B284" s="35" t="str">
        <f>'Avg Weekday'!B284</f>
        <v/>
      </c>
      <c r="C284" s="10" t="s">
        <v>3</v>
      </c>
      <c r="D284" s="11">
        <v>5136918</v>
      </c>
      <c r="E284" s="34">
        <v>4995128</v>
      </c>
      <c r="F284" s="34">
        <v>1672584.013</v>
      </c>
      <c r="G284" s="34">
        <v>2137582</v>
      </c>
      <c r="H284" s="103">
        <v>3026367</v>
      </c>
      <c r="I284" s="105" cm="1">
        <f t="array" ref="I284">INDEX('Subway Rank'!$K$2:$K$425,_xlfn.XMATCH($A284,'Subway Rank'!$C$2:$C$425),0)</f>
        <v>3485505</v>
      </c>
      <c r="J284" s="92">
        <f t="shared" si="10"/>
        <v>459138</v>
      </c>
      <c r="K284" s="67">
        <f t="shared" si="11"/>
        <v>0.15171259797638556</v>
      </c>
      <c r="L284" s="60" cm="1">
        <f t="array" ref="L284">INDEX('Subway Rank'!$L$2:$L$425,_xlfn.XMATCH($A284,'Subway Rank'!$C$2:$C$425),0)</f>
        <v>94</v>
      </c>
      <c r="M284" s="7"/>
      <c r="N284" s="7"/>
    </row>
    <row r="285" spans="1:14" s="4" customFormat="1" x14ac:dyDescent="0.2">
      <c r="A285" s="59" t="s">
        <v>337</v>
      </c>
      <c r="B285" s="35" t="str">
        <f>'Avg Weekday'!B285</f>
        <v/>
      </c>
      <c r="C285" s="10" t="s">
        <v>3</v>
      </c>
      <c r="D285" s="11">
        <v>8088925</v>
      </c>
      <c r="E285" s="34">
        <v>8134360</v>
      </c>
      <c r="F285" s="34">
        <v>2213136.88</v>
      </c>
      <c r="G285" s="34">
        <v>2481176</v>
      </c>
      <c r="H285" s="103">
        <v>4946989</v>
      </c>
      <c r="I285" s="105" cm="1">
        <f t="array" ref="I285">INDEX('Subway Rank'!$K$2:$K$425,_xlfn.XMATCH($A285,'Subway Rank'!$C$2:$C$425),0)</f>
        <v>5893837</v>
      </c>
      <c r="J285" s="92">
        <f t="shared" si="10"/>
        <v>946848</v>
      </c>
      <c r="K285" s="67">
        <f t="shared" si="11"/>
        <v>0.19139884887554834</v>
      </c>
      <c r="L285" s="60" cm="1">
        <f t="array" ref="L285">INDEX('Subway Rank'!$L$2:$L$425,_xlfn.XMATCH($A285,'Subway Rank'!$C$2:$C$425),0)</f>
        <v>38</v>
      </c>
      <c r="M285" s="7"/>
      <c r="N285" s="7"/>
    </row>
    <row r="286" spans="1:14" x14ac:dyDescent="0.2">
      <c r="A286" s="59" t="s">
        <v>338</v>
      </c>
      <c r="B286" s="35" t="str">
        <f>'Avg Weekday'!B286</f>
        <v/>
      </c>
      <c r="C286" s="10" t="s">
        <v>3</v>
      </c>
      <c r="D286" s="11">
        <v>6441984</v>
      </c>
      <c r="E286" s="34">
        <v>6902595</v>
      </c>
      <c r="F286" s="34">
        <v>2002812.996</v>
      </c>
      <c r="G286" s="34">
        <v>2714329</v>
      </c>
      <c r="H286" s="103">
        <v>4126925</v>
      </c>
      <c r="I286" s="105" cm="1">
        <f t="array" ref="I286">INDEX('Subway Rank'!$K$2:$K$425,_xlfn.XMATCH($A286,'Subway Rank'!$C$2:$C$425),0)</f>
        <v>4857531</v>
      </c>
      <c r="J286" s="92">
        <f t="shared" si="10"/>
        <v>730606</v>
      </c>
      <c r="K286" s="67">
        <f t="shared" si="11"/>
        <v>0.17703399019851343</v>
      </c>
      <c r="L286" s="60" cm="1">
        <f t="array" ref="L286">INDEX('Subway Rank'!$L$2:$L$425,_xlfn.XMATCH($A286,'Subway Rank'!$C$2:$C$425),0)</f>
        <v>60</v>
      </c>
      <c r="M286" s="7"/>
      <c r="N286" s="7"/>
    </row>
    <row r="287" spans="1:14" s="4" customFormat="1" x14ac:dyDescent="0.2">
      <c r="A287" s="59" t="s">
        <v>339</v>
      </c>
      <c r="B287" s="35">
        <f>'Avg Weekday'!B287</f>
        <v>31</v>
      </c>
      <c r="C287" s="10" t="s">
        <v>3</v>
      </c>
      <c r="D287" s="11">
        <v>2254820</v>
      </c>
      <c r="E287" s="34">
        <v>4550216</v>
      </c>
      <c r="F287" s="34">
        <v>1491038.9909999999</v>
      </c>
      <c r="G287" s="34">
        <v>1775855</v>
      </c>
      <c r="H287" s="103">
        <v>2992231</v>
      </c>
      <c r="I287" s="105" cm="1">
        <f t="array" ref="I287">INDEX('Subway Rank'!$K$2:$K$425,_xlfn.XMATCH($A287,'Subway Rank'!$C$2:$C$425),0)</f>
        <v>2582091</v>
      </c>
      <c r="J287" s="92">
        <f t="shared" si="10"/>
        <v>-410140</v>
      </c>
      <c r="K287" s="67">
        <f t="shared" si="11"/>
        <v>-0.13706829452672603</v>
      </c>
      <c r="L287" s="60" cm="1">
        <f t="array" ref="L287">INDEX('Subway Rank'!$L$2:$L$425,_xlfn.XMATCH($A287,'Subway Rank'!$C$2:$C$425),0)</f>
        <v>131</v>
      </c>
      <c r="M287" s="7"/>
      <c r="N287" s="7"/>
    </row>
    <row r="288" spans="1:14" s="4" customFormat="1" x14ac:dyDescent="0.2">
      <c r="A288" s="59" t="s">
        <v>340</v>
      </c>
      <c r="B288" s="35" t="str">
        <f>'Avg Weekday'!B288</f>
        <v/>
      </c>
      <c r="C288" s="10" t="s">
        <v>3</v>
      </c>
      <c r="D288" s="11">
        <v>11978164</v>
      </c>
      <c r="E288" s="34">
        <v>11012550</v>
      </c>
      <c r="F288" s="34">
        <v>3474823.99</v>
      </c>
      <c r="G288" s="34">
        <v>4099554</v>
      </c>
      <c r="H288" s="103">
        <v>6429389</v>
      </c>
      <c r="I288" s="105" cm="1">
        <f t="array" ref="I288">INDEX('Subway Rank'!$K$2:$K$425,_xlfn.XMATCH($A288,'Subway Rank'!$C$2:$C$425),0)</f>
        <v>7787658</v>
      </c>
      <c r="J288" s="92">
        <f t="shared" si="10"/>
        <v>1358269</v>
      </c>
      <c r="K288" s="67">
        <f t="shared" si="11"/>
        <v>0.2112594213851425</v>
      </c>
      <c r="L288" s="60" cm="1">
        <f t="array" ref="L288">INDEX('Subway Rank'!$L$2:$L$425,_xlfn.XMATCH($A288,'Subway Rank'!$C$2:$C$425),0)</f>
        <v>26</v>
      </c>
      <c r="M288" s="7"/>
      <c r="N288" s="7"/>
    </row>
    <row r="289" spans="1:14" x14ac:dyDescent="0.2">
      <c r="A289" s="59" t="s">
        <v>341</v>
      </c>
      <c r="B289" s="35" t="str">
        <f>'Avg Weekday'!B289</f>
        <v/>
      </c>
      <c r="C289" s="10" t="s">
        <v>3</v>
      </c>
      <c r="D289" s="11">
        <v>22991014</v>
      </c>
      <c r="E289" s="34">
        <v>23040650</v>
      </c>
      <c r="F289" s="34">
        <v>7618925.0559999999</v>
      </c>
      <c r="G289" s="34">
        <v>9310678</v>
      </c>
      <c r="H289" s="103">
        <v>13777313</v>
      </c>
      <c r="I289" s="105" cm="1">
        <f t="array" ref="I289">INDEX('Subway Rank'!$K$2:$K$425,_xlfn.XMATCH($A289,'Subway Rank'!$C$2:$C$425),0)</f>
        <v>15842348</v>
      </c>
      <c r="J289" s="92">
        <f t="shared" si="10"/>
        <v>2065035</v>
      </c>
      <c r="K289" s="67">
        <f t="shared" si="11"/>
        <v>0.14988662883684215</v>
      </c>
      <c r="L289" s="60" cm="1">
        <f t="array" ref="L289">INDEX('Subway Rank'!$L$2:$L$425,_xlfn.XMATCH($A289,'Subway Rank'!$C$2:$C$425),0)</f>
        <v>7</v>
      </c>
      <c r="M289" s="7"/>
      <c r="N289" s="7"/>
    </row>
    <row r="290" spans="1:14" x14ac:dyDescent="0.2">
      <c r="A290" s="59" t="s">
        <v>342</v>
      </c>
      <c r="B290" s="35" t="str">
        <f>'Avg Weekday'!B290</f>
        <v/>
      </c>
      <c r="C290" s="10" t="s">
        <v>3</v>
      </c>
      <c r="D290" s="11">
        <v>7196026</v>
      </c>
      <c r="E290" s="34">
        <v>7068256</v>
      </c>
      <c r="F290" s="34">
        <v>2141714.071</v>
      </c>
      <c r="G290" s="34">
        <v>2479656</v>
      </c>
      <c r="H290" s="103">
        <v>4015455</v>
      </c>
      <c r="I290" s="105" cm="1">
        <f t="array" ref="I290">INDEX('Subway Rank'!$K$2:$K$425,_xlfn.XMATCH($A290,'Subway Rank'!$C$2:$C$425),0)</f>
        <v>4771815</v>
      </c>
      <c r="J290" s="92">
        <f t="shared" si="10"/>
        <v>756360</v>
      </c>
      <c r="K290" s="67">
        <f t="shared" si="11"/>
        <v>0.1883622154899009</v>
      </c>
      <c r="L290" s="60" cm="1">
        <f t="array" ref="L290">INDEX('Subway Rank'!$L$2:$L$425,_xlfn.XMATCH($A290,'Subway Rank'!$C$2:$C$425),0)</f>
        <v>58</v>
      </c>
      <c r="M290" s="7"/>
      <c r="N290" s="7"/>
    </row>
    <row r="291" spans="1:14" x14ac:dyDescent="0.2">
      <c r="A291" s="59" t="s">
        <v>343</v>
      </c>
      <c r="B291" s="35" t="str">
        <f>'Avg Weekday'!B291</f>
        <v/>
      </c>
      <c r="C291" s="10" t="s">
        <v>3</v>
      </c>
      <c r="D291" s="11">
        <v>6537270</v>
      </c>
      <c r="E291" s="34">
        <v>6699711</v>
      </c>
      <c r="F291" s="34">
        <v>2511234.9780000001</v>
      </c>
      <c r="G291" s="34">
        <v>2987056</v>
      </c>
      <c r="H291" s="103">
        <v>4278409</v>
      </c>
      <c r="I291" s="105" cm="1">
        <f t="array" ref="I291">INDEX('Subway Rank'!$K$2:$K$425,_xlfn.XMATCH($A291,'Subway Rank'!$C$2:$C$425),0)</f>
        <v>5164087</v>
      </c>
      <c r="J291" s="92">
        <f t="shared" si="10"/>
        <v>885678</v>
      </c>
      <c r="K291" s="67">
        <f t="shared" si="11"/>
        <v>0.20701106415959764</v>
      </c>
      <c r="L291" s="60" cm="1">
        <f t="array" ref="L291">INDEX('Subway Rank'!$L$2:$L$425,_xlfn.XMATCH($A291,'Subway Rank'!$C$2:$C$425),0)</f>
        <v>40</v>
      </c>
      <c r="M291" s="7"/>
      <c r="N291" s="7"/>
    </row>
    <row r="292" spans="1:14" s="4" customFormat="1" x14ac:dyDescent="0.2">
      <c r="A292" s="59" t="s">
        <v>344</v>
      </c>
      <c r="B292" s="35" t="str">
        <f>'Avg Weekday'!B292</f>
        <v/>
      </c>
      <c r="C292" s="10" t="s">
        <v>3</v>
      </c>
      <c r="D292" s="11">
        <v>5299531</v>
      </c>
      <c r="E292" s="34">
        <v>5508778</v>
      </c>
      <c r="F292" s="34">
        <v>1545233.9580000001</v>
      </c>
      <c r="G292" s="34">
        <v>1757665</v>
      </c>
      <c r="H292" s="103">
        <v>3100698</v>
      </c>
      <c r="I292" s="105" cm="1">
        <f t="array" ref="I292">INDEX('Subway Rank'!$K$2:$K$425,_xlfn.XMATCH($A292,'Subway Rank'!$C$2:$C$425),0)</f>
        <v>3892682</v>
      </c>
      <c r="J292" s="92">
        <f t="shared" si="10"/>
        <v>791984</v>
      </c>
      <c r="K292" s="67">
        <f t="shared" si="11"/>
        <v>0.25542119871074193</v>
      </c>
      <c r="L292" s="60" cm="1">
        <f t="array" ref="L292">INDEX('Subway Rank'!$L$2:$L$425,_xlfn.XMATCH($A292,'Subway Rank'!$C$2:$C$425),0)</f>
        <v>75</v>
      </c>
      <c r="M292" s="7"/>
      <c r="N292" s="7"/>
    </row>
    <row r="293" spans="1:14" x14ac:dyDescent="0.2">
      <c r="A293" s="59" t="s">
        <v>345</v>
      </c>
      <c r="B293" s="35" t="str">
        <f>'Avg Weekday'!B293</f>
        <v/>
      </c>
      <c r="C293" s="10" t="s">
        <v>3</v>
      </c>
      <c r="D293" s="11">
        <v>12879887</v>
      </c>
      <c r="E293" s="34">
        <v>12379560</v>
      </c>
      <c r="F293" s="34">
        <v>4498640.9689999996</v>
      </c>
      <c r="G293" s="34">
        <v>5718388</v>
      </c>
      <c r="H293" s="103">
        <v>7791430</v>
      </c>
      <c r="I293" s="105" cm="1">
        <f t="array" ref="I293">INDEX('Subway Rank'!$K$2:$K$425,_xlfn.XMATCH($A293,'Subway Rank'!$C$2:$C$425),0)</f>
        <v>9086110</v>
      </c>
      <c r="J293" s="92">
        <f t="shared" si="10"/>
        <v>1294680</v>
      </c>
      <c r="K293" s="67">
        <f t="shared" si="11"/>
        <v>0.16616718625464133</v>
      </c>
      <c r="L293" s="60" cm="1">
        <f t="array" ref="L293">INDEX('Subway Rank'!$L$2:$L$425,_xlfn.XMATCH($A293,'Subway Rank'!$C$2:$C$425),0)</f>
        <v>22</v>
      </c>
      <c r="M293" s="7"/>
      <c r="N293" s="7"/>
    </row>
    <row r="294" spans="1:14" x14ac:dyDescent="0.2">
      <c r="A294" s="59" t="s">
        <v>346</v>
      </c>
      <c r="B294" s="35">
        <f>'Avg Weekday'!B294</f>
        <v>32</v>
      </c>
      <c r="C294" s="10" t="s">
        <v>3</v>
      </c>
      <c r="D294" s="11">
        <v>1382963</v>
      </c>
      <c r="E294" s="34">
        <v>2837041</v>
      </c>
      <c r="F294" s="34">
        <v>935069.92500000005</v>
      </c>
      <c r="G294" s="34">
        <v>1369718</v>
      </c>
      <c r="H294" s="103">
        <v>1904998</v>
      </c>
      <c r="I294" s="105" cm="1">
        <f t="array" ref="I294">INDEX('Subway Rank'!$K$2:$K$425,_xlfn.XMATCH($A294,'Subway Rank'!$C$2:$C$425),0)</f>
        <v>2343378</v>
      </c>
      <c r="J294" s="92">
        <f t="shared" si="10"/>
        <v>438380</v>
      </c>
      <c r="K294" s="67">
        <f t="shared" si="11"/>
        <v>0.23012097650496222</v>
      </c>
      <c r="L294" s="60" cm="1">
        <f t="array" ref="L294">INDEX('Subway Rank'!$L$2:$L$425,_xlfn.XMATCH($A294,'Subway Rank'!$C$2:$C$425),0)</f>
        <v>151</v>
      </c>
      <c r="M294" s="7"/>
      <c r="N294" s="7"/>
    </row>
    <row r="295" spans="1:14" x14ac:dyDescent="0.2">
      <c r="A295" s="59" t="s">
        <v>347</v>
      </c>
      <c r="B295" s="35" t="str">
        <f>'Avg Weekday'!B295</f>
        <v/>
      </c>
      <c r="C295" s="35" t="s">
        <v>3</v>
      </c>
      <c r="D295" s="11">
        <v>9068131</v>
      </c>
      <c r="E295" s="34">
        <v>9528891</v>
      </c>
      <c r="F295" s="34">
        <v>3752228</v>
      </c>
      <c r="G295" s="34">
        <v>4786684</v>
      </c>
      <c r="H295" s="103">
        <v>5884370</v>
      </c>
      <c r="I295" s="105" cm="1">
        <f t="array" ref="I295">INDEX('Subway Rank'!$K$2:$K$425,_xlfn.XMATCH($A295,'Subway Rank'!$C$2:$C$425),0)</f>
        <v>6478996</v>
      </c>
      <c r="J295" s="92">
        <f t="shared" si="10"/>
        <v>594626</v>
      </c>
      <c r="K295" s="67">
        <f t="shared" si="11"/>
        <v>0.10105176934829047</v>
      </c>
      <c r="L295" s="60" cm="1">
        <f t="array" ref="L295">INDEX('Subway Rank'!$L$2:$L$425,_xlfn.XMATCH($A295,'Subway Rank'!$C$2:$C$425),0)</f>
        <v>27</v>
      </c>
      <c r="M295" s="7"/>
      <c r="N295" s="7"/>
    </row>
    <row r="296" spans="1:14" x14ac:dyDescent="0.2">
      <c r="A296" s="59" t="s">
        <v>348</v>
      </c>
      <c r="B296" s="35" t="str">
        <f>'Avg Weekday'!B296</f>
        <v/>
      </c>
      <c r="C296" s="10" t="s">
        <v>3</v>
      </c>
      <c r="D296" s="11">
        <v>7653602</v>
      </c>
      <c r="E296" s="34">
        <v>7821286</v>
      </c>
      <c r="F296" s="34">
        <v>3190550.1009999998</v>
      </c>
      <c r="G296" s="34">
        <v>4117467</v>
      </c>
      <c r="H296" s="103">
        <v>5359989</v>
      </c>
      <c r="I296" s="105" cm="1">
        <f t="array" ref="I296">INDEX('Subway Rank'!$K$2:$K$425,_xlfn.XMATCH($A296,'Subway Rank'!$C$2:$C$425),0)</f>
        <v>6231273</v>
      </c>
      <c r="J296" s="92">
        <f t="shared" si="10"/>
        <v>871284</v>
      </c>
      <c r="K296" s="67">
        <f t="shared" si="11"/>
        <v>0.1625533186728555</v>
      </c>
      <c r="L296" s="60" cm="1">
        <f t="array" ref="L296">INDEX('Subway Rank'!$L$2:$L$425,_xlfn.XMATCH($A296,'Subway Rank'!$C$2:$C$425),0)</f>
        <v>30</v>
      </c>
      <c r="M296" s="7"/>
      <c r="N296" s="7"/>
    </row>
    <row r="297" spans="1:14" x14ac:dyDescent="0.2">
      <c r="A297" s="59" t="s">
        <v>349</v>
      </c>
      <c r="B297" s="35" t="str">
        <f>'Avg Weekday'!B297</f>
        <v/>
      </c>
      <c r="C297" s="10" t="s">
        <v>3</v>
      </c>
      <c r="D297" s="11">
        <v>4990840</v>
      </c>
      <c r="E297" s="34">
        <v>4745863</v>
      </c>
      <c r="F297" s="34">
        <v>1678293.058</v>
      </c>
      <c r="G297" s="34">
        <v>2273868</v>
      </c>
      <c r="H297" s="103">
        <v>3182626</v>
      </c>
      <c r="I297" s="105" cm="1">
        <f t="array" ref="I297">INDEX('Subway Rank'!$K$2:$K$425,_xlfn.XMATCH($A297,'Subway Rank'!$C$2:$C$425),0)</f>
        <v>3519664</v>
      </c>
      <c r="J297" s="92">
        <f t="shared" ref="J297:J348" si="12">I297-H297</f>
        <v>337038</v>
      </c>
      <c r="K297" s="67">
        <f t="shared" ref="K297:K349" si="13">J297/H297</f>
        <v>0.10589934224128125</v>
      </c>
      <c r="L297" s="60" cm="1">
        <f t="array" ref="L297">INDEX('Subway Rank'!$L$2:$L$425,_xlfn.XMATCH($A297,'Subway Rank'!$C$2:$C$425),0)</f>
        <v>93</v>
      </c>
      <c r="M297" s="7"/>
      <c r="N297" s="7"/>
    </row>
    <row r="298" spans="1:14" s="4" customFormat="1" x14ac:dyDescent="0.2">
      <c r="A298" s="59" t="s">
        <v>350</v>
      </c>
      <c r="B298" s="35" t="str">
        <f>'Avg Weekday'!B298</f>
        <v/>
      </c>
      <c r="C298" s="10" t="s">
        <v>3</v>
      </c>
      <c r="D298" s="11">
        <v>5686332</v>
      </c>
      <c r="E298" s="34">
        <v>5434212</v>
      </c>
      <c r="F298" s="34">
        <v>1549451.085</v>
      </c>
      <c r="G298" s="34">
        <v>2116673</v>
      </c>
      <c r="H298" s="103">
        <v>3260289</v>
      </c>
      <c r="I298" s="105" cm="1">
        <f t="array" ref="I298">INDEX('Subway Rank'!$K$2:$K$425,_xlfn.XMATCH($A298,'Subway Rank'!$C$2:$C$425),0)</f>
        <v>3780675</v>
      </c>
      <c r="J298" s="92">
        <f t="shared" si="12"/>
        <v>520386</v>
      </c>
      <c r="K298" s="67">
        <f t="shared" si="13"/>
        <v>0.15961345757998754</v>
      </c>
      <c r="L298" s="60" cm="1">
        <f t="array" ref="L298">INDEX('Subway Rank'!$L$2:$L$425,_xlfn.XMATCH($A298,'Subway Rank'!$C$2:$C$425),0)</f>
        <v>87</v>
      </c>
      <c r="M298" s="7"/>
      <c r="N298" s="7"/>
    </row>
    <row r="299" spans="1:14" x14ac:dyDescent="0.2">
      <c r="A299" s="59" t="s">
        <v>351</v>
      </c>
      <c r="B299" s="35" t="str">
        <f>'Avg Weekday'!B299</f>
        <v/>
      </c>
      <c r="C299" s="10" t="s">
        <v>3</v>
      </c>
      <c r="D299" s="11">
        <v>4748083</v>
      </c>
      <c r="E299" s="34">
        <v>4407607</v>
      </c>
      <c r="F299" s="34">
        <v>1275972.915</v>
      </c>
      <c r="G299" s="34">
        <v>1888156</v>
      </c>
      <c r="H299" s="103">
        <v>2819094</v>
      </c>
      <c r="I299" s="105" cm="1">
        <f t="array" ref="I299">INDEX('Subway Rank'!$K$2:$K$425,_xlfn.XMATCH($A299,'Subway Rank'!$C$2:$C$425),0)</f>
        <v>3531009</v>
      </c>
      <c r="J299" s="92">
        <f t="shared" si="12"/>
        <v>711915</v>
      </c>
      <c r="K299" s="67">
        <f t="shared" si="13"/>
        <v>0.25253326068587995</v>
      </c>
      <c r="L299" s="60" cm="1">
        <f t="array" ref="L299">INDEX('Subway Rank'!$L$2:$L$425,_xlfn.XMATCH($A299,'Subway Rank'!$C$2:$C$425),0)</f>
        <v>99</v>
      </c>
      <c r="M299" s="7"/>
      <c r="N299" s="7"/>
    </row>
    <row r="300" spans="1:14" x14ac:dyDescent="0.2">
      <c r="A300" s="59" t="s">
        <v>544</v>
      </c>
      <c r="B300" s="35" t="str">
        <f>'Avg Weekday'!B300</f>
        <v/>
      </c>
      <c r="C300" s="10" t="s">
        <v>3</v>
      </c>
      <c r="D300" s="11">
        <v>6139911</v>
      </c>
      <c r="E300" s="34">
        <v>5659795</v>
      </c>
      <c r="F300" s="34">
        <v>2076861.9110000001</v>
      </c>
      <c r="G300" s="34">
        <v>2712070</v>
      </c>
      <c r="H300" s="103">
        <v>3672777</v>
      </c>
      <c r="I300" s="105" cm="1">
        <f t="array" ref="I300">INDEX('Subway Rank'!$K$2:$K$425,_xlfn.XMATCH($A300,'Subway Rank'!$C$2:$C$425),0)</f>
        <v>3983729</v>
      </c>
      <c r="J300" s="92">
        <f t="shared" si="12"/>
        <v>310952</v>
      </c>
      <c r="K300" s="67">
        <f t="shared" si="13"/>
        <v>8.4664002197792021E-2</v>
      </c>
      <c r="L300" s="60" cm="1">
        <f t="array" ref="L300">INDEX('Subway Rank'!$L$2:$L$425,_xlfn.XMATCH($A300,'Subway Rank'!$C$2:$C$425),0)</f>
        <v>74</v>
      </c>
      <c r="M300" s="7"/>
      <c r="N300" s="7"/>
    </row>
    <row r="301" spans="1:14" x14ac:dyDescent="0.2">
      <c r="A301" s="59" t="s">
        <v>545</v>
      </c>
      <c r="B301" s="35" t="str">
        <f>'Avg Weekday'!B301</f>
        <v/>
      </c>
      <c r="C301" s="10" t="s">
        <v>3</v>
      </c>
      <c r="D301" s="11">
        <v>13486510</v>
      </c>
      <c r="E301" s="34">
        <v>13537308</v>
      </c>
      <c r="F301" s="34">
        <v>5155495.9749999996</v>
      </c>
      <c r="G301" s="34">
        <v>6576295</v>
      </c>
      <c r="H301" s="103">
        <v>8783809</v>
      </c>
      <c r="I301" s="105" cm="1">
        <f t="array" ref="I301">INDEX('Subway Rank'!$K$2:$K$425,_xlfn.XMATCH($A301,'Subway Rank'!$C$2:$C$425),0)</f>
        <v>10472358</v>
      </c>
      <c r="J301" s="92">
        <f t="shared" si="12"/>
        <v>1688549</v>
      </c>
      <c r="K301" s="67">
        <f t="shared" si="13"/>
        <v>0.19223425737057806</v>
      </c>
      <c r="L301" s="60" cm="1">
        <f t="array" ref="L301">INDEX('Subway Rank'!$L$2:$L$425,_xlfn.XMATCH($A301,'Subway Rank'!$C$2:$C$425),0)</f>
        <v>16</v>
      </c>
      <c r="M301" s="7"/>
      <c r="N301" s="7"/>
    </row>
    <row r="302" spans="1:14" s="4" customFormat="1" x14ac:dyDescent="0.2">
      <c r="A302" s="59" t="s">
        <v>547</v>
      </c>
      <c r="B302" s="35" t="str">
        <f>'Avg Weekday'!B302</f>
        <v/>
      </c>
      <c r="C302" s="10" t="s">
        <v>3</v>
      </c>
      <c r="D302" s="11">
        <v>1734366</v>
      </c>
      <c r="E302" s="34">
        <v>3232637</v>
      </c>
      <c r="F302" s="34">
        <v>1188683.9939999999</v>
      </c>
      <c r="G302" s="34">
        <v>1548082</v>
      </c>
      <c r="H302" s="103">
        <v>2073430</v>
      </c>
      <c r="I302" s="105" cm="1">
        <f t="array" ref="I302">INDEX('Subway Rank'!$K$2:$K$425,_xlfn.XMATCH($A302,'Subway Rank'!$C$2:$C$425),0)</f>
        <v>2486809</v>
      </c>
      <c r="J302" s="92">
        <f t="shared" si="12"/>
        <v>413379</v>
      </c>
      <c r="K302" s="67">
        <f t="shared" si="13"/>
        <v>0.19936964353751996</v>
      </c>
      <c r="L302" s="60" cm="1">
        <f t="array" ref="L302">INDEX('Subway Rank'!$L$2:$L$425,_xlfn.XMATCH($A302,'Subway Rank'!$C$2:$C$425),0)</f>
        <v>137</v>
      </c>
      <c r="M302" s="7"/>
      <c r="N302" s="7"/>
    </row>
    <row r="303" spans="1:14" s="4" customFormat="1" x14ac:dyDescent="0.2">
      <c r="A303" s="59" t="s">
        <v>353</v>
      </c>
      <c r="B303" s="35" t="str">
        <f>'Avg Weekday'!B303</f>
        <v/>
      </c>
      <c r="C303" s="35" t="s">
        <v>3</v>
      </c>
      <c r="D303" s="11">
        <v>8075480</v>
      </c>
      <c r="E303" s="34">
        <v>8378778</v>
      </c>
      <c r="F303" s="34">
        <v>2913038.01</v>
      </c>
      <c r="G303" s="34">
        <v>3589258</v>
      </c>
      <c r="H303" s="103">
        <v>4881132</v>
      </c>
      <c r="I303" s="105" cm="1">
        <f t="array" ref="I303">INDEX('Subway Rank'!$K$2:$K$425,_xlfn.XMATCH($A303,'Subway Rank'!$C$2:$C$425),0)</f>
        <v>5443029</v>
      </c>
      <c r="J303" s="92">
        <f t="shared" si="12"/>
        <v>561897</v>
      </c>
      <c r="K303" s="67">
        <f t="shared" si="13"/>
        <v>0.11511612470222071</v>
      </c>
      <c r="L303" s="60" cm="1">
        <f t="array" ref="L303">INDEX('Subway Rank'!$L$2:$L$425,_xlfn.XMATCH($A303,'Subway Rank'!$C$2:$C$425),0)</f>
        <v>48</v>
      </c>
      <c r="M303" s="7"/>
      <c r="N303" s="7"/>
    </row>
    <row r="304" spans="1:14" x14ac:dyDescent="0.2">
      <c r="A304" s="59" t="s">
        <v>354</v>
      </c>
      <c r="B304" s="35" t="str">
        <f>'Avg Weekday'!B304</f>
        <v/>
      </c>
      <c r="C304" s="10" t="s">
        <v>3</v>
      </c>
      <c r="D304" s="11">
        <v>11702401</v>
      </c>
      <c r="E304" s="34">
        <v>11628887</v>
      </c>
      <c r="F304" s="34">
        <v>4293385.9460000005</v>
      </c>
      <c r="G304" s="34">
        <v>5381939</v>
      </c>
      <c r="H304" s="103">
        <v>7059602</v>
      </c>
      <c r="I304" s="105" cm="1">
        <f t="array" ref="I304">INDEX('Subway Rank'!$K$2:$K$425,_xlfn.XMATCH($A304,'Subway Rank'!$C$2:$C$425),0)</f>
        <v>7856393</v>
      </c>
      <c r="J304" s="92">
        <f t="shared" si="12"/>
        <v>796791</v>
      </c>
      <c r="K304" s="67">
        <f t="shared" si="13"/>
        <v>0.11286627773067094</v>
      </c>
      <c r="L304" s="60" cm="1">
        <f t="array" ref="L304">INDEX('Subway Rank'!$L$2:$L$425,_xlfn.XMATCH($A304,'Subway Rank'!$C$2:$C$425),0)</f>
        <v>23</v>
      </c>
      <c r="M304" s="7"/>
      <c r="N304" s="7"/>
    </row>
    <row r="305" spans="1:14" x14ac:dyDescent="0.2">
      <c r="A305" s="59" t="s">
        <v>355</v>
      </c>
      <c r="B305" s="35" t="str">
        <f>'Avg Weekday'!B305</f>
        <v/>
      </c>
      <c r="C305" s="10" t="s">
        <v>3</v>
      </c>
      <c r="D305" s="11">
        <v>5151742</v>
      </c>
      <c r="E305" s="34">
        <v>5145222</v>
      </c>
      <c r="F305" s="34">
        <v>2219217.0350000001</v>
      </c>
      <c r="G305" s="34">
        <v>2656566</v>
      </c>
      <c r="H305" s="103">
        <v>3392056</v>
      </c>
      <c r="I305" s="105" cm="1">
        <f t="array" ref="I305">INDEX('Subway Rank'!$K$2:$K$425,_xlfn.XMATCH($A305,'Subway Rank'!$C$2:$C$425),0)</f>
        <v>3760351</v>
      </c>
      <c r="J305" s="92">
        <f t="shared" si="12"/>
        <v>368295</v>
      </c>
      <c r="K305" s="67">
        <f t="shared" si="13"/>
        <v>0.10857574285330195</v>
      </c>
      <c r="L305" s="60" cm="1">
        <f t="array" ref="L305">INDEX('Subway Rank'!$L$2:$L$425,_xlfn.XMATCH($A305,'Subway Rank'!$C$2:$C$425),0)</f>
        <v>72</v>
      </c>
      <c r="M305" s="7"/>
      <c r="N305" s="7"/>
    </row>
    <row r="306" spans="1:14" x14ac:dyDescent="0.2">
      <c r="A306" s="59" t="s">
        <v>356</v>
      </c>
      <c r="B306" s="35" t="str">
        <f>'Avg Weekday'!B306</f>
        <v/>
      </c>
      <c r="C306" s="10" t="s">
        <v>3</v>
      </c>
      <c r="D306" s="11">
        <v>2836643</v>
      </c>
      <c r="E306" s="34">
        <v>3038864</v>
      </c>
      <c r="F306" s="34">
        <v>1194638.0830000001</v>
      </c>
      <c r="G306" s="34">
        <v>1478303</v>
      </c>
      <c r="H306" s="103">
        <v>1831940</v>
      </c>
      <c r="I306" s="105" cm="1">
        <f t="array" ref="I306">INDEX('Subway Rank'!$K$2:$K$425,_xlfn.XMATCH($A306,'Subway Rank'!$C$2:$C$425),0)</f>
        <v>2133657</v>
      </c>
      <c r="J306" s="92">
        <f t="shared" si="12"/>
        <v>301717</v>
      </c>
      <c r="K306" s="67">
        <f t="shared" si="13"/>
        <v>0.16469807963142899</v>
      </c>
      <c r="L306" s="60" cm="1">
        <f t="array" ref="L306">INDEX('Subway Rank'!$L$2:$L$425,_xlfn.XMATCH($A306,'Subway Rank'!$C$2:$C$425),0)</f>
        <v>148</v>
      </c>
      <c r="M306" s="7"/>
      <c r="N306" s="7"/>
    </row>
    <row r="307" spans="1:14" x14ac:dyDescent="0.2">
      <c r="A307" s="59" t="s">
        <v>357</v>
      </c>
      <c r="B307" s="35" t="str">
        <f>'Avg Weekday'!B307</f>
        <v/>
      </c>
      <c r="C307" s="35" t="s">
        <v>3</v>
      </c>
      <c r="D307" s="11">
        <v>6014304</v>
      </c>
      <c r="E307" s="34">
        <v>6154837</v>
      </c>
      <c r="F307" s="34">
        <v>2353959.06</v>
      </c>
      <c r="G307" s="34">
        <v>2771138</v>
      </c>
      <c r="H307" s="103">
        <v>3535278</v>
      </c>
      <c r="I307" s="105" cm="1">
        <f t="array" ref="I307">INDEX('Subway Rank'!$K$2:$K$425,_xlfn.XMATCH($A307,'Subway Rank'!$C$2:$C$425),0)</f>
        <v>3832205</v>
      </c>
      <c r="J307" s="92">
        <f t="shared" si="12"/>
        <v>296927</v>
      </c>
      <c r="K307" s="67">
        <f t="shared" si="13"/>
        <v>8.3989717357446855E-2</v>
      </c>
      <c r="L307" s="60" cm="1">
        <f t="array" ref="L307">INDEX('Subway Rank'!$L$2:$L$425,_xlfn.XMATCH($A307,'Subway Rank'!$C$2:$C$425),0)</f>
        <v>77</v>
      </c>
      <c r="M307" s="7"/>
      <c r="N307" s="7"/>
    </row>
    <row r="308" spans="1:14" x14ac:dyDescent="0.2">
      <c r="A308" s="59" t="s">
        <v>358</v>
      </c>
      <c r="B308" s="35" t="str">
        <f>'Avg Weekday'!B308</f>
        <v/>
      </c>
      <c r="C308" s="10" t="s">
        <v>3</v>
      </c>
      <c r="D308" s="11">
        <v>5111358</v>
      </c>
      <c r="E308" s="34">
        <v>5502925</v>
      </c>
      <c r="F308" s="34">
        <v>1684189.054</v>
      </c>
      <c r="G308" s="34">
        <v>2127381</v>
      </c>
      <c r="H308" s="103">
        <v>3222161</v>
      </c>
      <c r="I308" s="105" cm="1">
        <f t="array" ref="I308">INDEX('Subway Rank'!$K$2:$K$425,_xlfn.XMATCH($A308,'Subway Rank'!$C$2:$C$425),0)</f>
        <v>3717074</v>
      </c>
      <c r="J308" s="92">
        <f t="shared" si="12"/>
        <v>494913</v>
      </c>
      <c r="K308" s="67">
        <f t="shared" si="13"/>
        <v>0.15359660799072425</v>
      </c>
      <c r="L308" s="60" cm="1">
        <f t="array" ref="L308">INDEX('Subway Rank'!$L$2:$L$425,_xlfn.XMATCH($A308,'Subway Rank'!$C$2:$C$425),0)</f>
        <v>85</v>
      </c>
      <c r="M308" s="7"/>
      <c r="N308" s="7"/>
    </row>
    <row r="309" spans="1:14" x14ac:dyDescent="0.2">
      <c r="A309" s="59" t="s">
        <v>359</v>
      </c>
      <c r="B309" s="35" t="str">
        <f>'Avg Weekday'!B309</f>
        <v/>
      </c>
      <c r="C309" s="10" t="s">
        <v>3</v>
      </c>
      <c r="D309" s="11">
        <v>1275541</v>
      </c>
      <c r="E309" s="34">
        <v>1325244</v>
      </c>
      <c r="F309" s="34">
        <v>454325.99900000001</v>
      </c>
      <c r="G309" s="34">
        <v>572281</v>
      </c>
      <c r="H309" s="103">
        <v>748064</v>
      </c>
      <c r="I309" s="105" cm="1">
        <f t="array" ref="I309">INDEX('Subway Rank'!$K$2:$K$425,_xlfn.XMATCH($A309,'Subway Rank'!$C$2:$C$425),0)</f>
        <v>887619</v>
      </c>
      <c r="J309" s="92">
        <f t="shared" si="12"/>
        <v>139555</v>
      </c>
      <c r="K309" s="67">
        <f t="shared" si="13"/>
        <v>0.18655489369893485</v>
      </c>
      <c r="L309" s="60" cm="1">
        <f t="array" ref="L309">INDEX('Subway Rank'!$L$2:$L$425,_xlfn.XMATCH($A309,'Subway Rank'!$C$2:$C$425),0)</f>
        <v>344</v>
      </c>
      <c r="M309" s="7"/>
      <c r="N309" s="7"/>
    </row>
    <row r="310" spans="1:14" s="4" customFormat="1" x14ac:dyDescent="0.2">
      <c r="A310" s="59" t="s">
        <v>360</v>
      </c>
      <c r="B310" s="35" t="str">
        <f>'Avg Weekday'!B310</f>
        <v/>
      </c>
      <c r="C310" s="10" t="s">
        <v>3</v>
      </c>
      <c r="D310" s="11">
        <v>8251885</v>
      </c>
      <c r="E310" s="34">
        <v>8362034</v>
      </c>
      <c r="F310" s="34">
        <v>2503221.9610000001</v>
      </c>
      <c r="G310" s="34">
        <v>2632772</v>
      </c>
      <c r="H310" s="103">
        <v>4011235</v>
      </c>
      <c r="I310" s="105" cm="1">
        <f t="array" ref="I310">INDEX('Subway Rank'!$K$2:$K$425,_xlfn.XMATCH($A310,'Subway Rank'!$C$2:$C$425),0)</f>
        <v>4575586</v>
      </c>
      <c r="J310" s="92">
        <f t="shared" si="12"/>
        <v>564351</v>
      </c>
      <c r="K310" s="67">
        <f t="shared" si="13"/>
        <v>0.14069257971672067</v>
      </c>
      <c r="L310" s="60" cm="1">
        <f t="array" ref="L310">INDEX('Subway Rank'!$L$2:$L$425,_xlfn.XMATCH($A310,'Subway Rank'!$C$2:$C$425),0)</f>
        <v>57</v>
      </c>
      <c r="M310" s="7"/>
      <c r="N310" s="7"/>
    </row>
    <row r="311" spans="1:14" x14ac:dyDescent="0.2">
      <c r="A311" s="59" t="s">
        <v>361</v>
      </c>
      <c r="B311" s="35" t="str">
        <f>'Avg Weekday'!B311</f>
        <v/>
      </c>
      <c r="C311" s="10" t="s">
        <v>3</v>
      </c>
      <c r="D311" s="11">
        <v>1967616</v>
      </c>
      <c r="E311" s="34">
        <v>2172223</v>
      </c>
      <c r="F311" s="34">
        <v>698479.97199999995</v>
      </c>
      <c r="G311" s="34">
        <v>746314</v>
      </c>
      <c r="H311" s="103">
        <v>1032292</v>
      </c>
      <c r="I311" s="105" cm="1">
        <f t="array" ref="I311">INDEX('Subway Rank'!$K$2:$K$425,_xlfn.XMATCH($A311,'Subway Rank'!$C$2:$C$425),0)</f>
        <v>1214353</v>
      </c>
      <c r="J311" s="92">
        <f t="shared" si="12"/>
        <v>182061</v>
      </c>
      <c r="K311" s="67">
        <f t="shared" si="13"/>
        <v>0.17636579572446556</v>
      </c>
      <c r="L311" s="60" cm="1">
        <f t="array" ref="L311">INDEX('Subway Rank'!$L$2:$L$425,_xlfn.XMATCH($A311,'Subway Rank'!$C$2:$C$425),0)</f>
        <v>250</v>
      </c>
      <c r="M311" s="7"/>
      <c r="N311" s="7"/>
    </row>
    <row r="312" spans="1:14" x14ac:dyDescent="0.2">
      <c r="A312" s="59" t="s">
        <v>362</v>
      </c>
      <c r="B312" s="35" t="str">
        <f>'Avg Weekday'!B312</f>
        <v/>
      </c>
      <c r="C312" s="10" t="s">
        <v>3</v>
      </c>
      <c r="D312" s="11">
        <v>11414999</v>
      </c>
      <c r="E312" s="34">
        <v>12455155</v>
      </c>
      <c r="F312" s="34">
        <v>4062644.9139999999</v>
      </c>
      <c r="G312" s="34">
        <v>5274947</v>
      </c>
      <c r="H312" s="103">
        <v>7806844</v>
      </c>
      <c r="I312" s="105" cm="1">
        <f t="array" ref="I312">INDEX('Subway Rank'!$K$2:$K$425,_xlfn.XMATCH($A312,'Subway Rank'!$C$2:$C$425),0)</f>
        <v>9268403</v>
      </c>
      <c r="J312" s="92">
        <f t="shared" si="12"/>
        <v>1461559</v>
      </c>
      <c r="K312" s="67">
        <f t="shared" si="13"/>
        <v>0.1872150897340846</v>
      </c>
      <c r="L312" s="60" cm="1">
        <f t="array" ref="L312">INDEX('Subway Rank'!$L$2:$L$425,_xlfn.XMATCH($A312,'Subway Rank'!$C$2:$C$425),0)</f>
        <v>21</v>
      </c>
      <c r="M312" s="7"/>
      <c r="N312" s="7"/>
    </row>
    <row r="313" spans="1:14" x14ac:dyDescent="0.2">
      <c r="A313" s="59" t="s">
        <v>363</v>
      </c>
      <c r="B313" s="35" t="str">
        <f>'Avg Weekday'!B313</f>
        <v/>
      </c>
      <c r="C313" s="10" t="s">
        <v>3</v>
      </c>
      <c r="D313" s="11">
        <v>9060206</v>
      </c>
      <c r="E313" s="34">
        <v>9065146</v>
      </c>
      <c r="F313" s="34">
        <v>2710022.9569999999</v>
      </c>
      <c r="G313" s="34">
        <v>3147136</v>
      </c>
      <c r="H313" s="103">
        <v>5050750</v>
      </c>
      <c r="I313" s="105" cm="1">
        <f t="array" ref="I313">INDEX('Subway Rank'!$K$2:$K$425,_xlfn.XMATCH($A313,'Subway Rank'!$C$2:$C$425),0)</f>
        <v>5881022</v>
      </c>
      <c r="J313" s="92">
        <f t="shared" si="12"/>
        <v>830272</v>
      </c>
      <c r="K313" s="67">
        <f t="shared" si="13"/>
        <v>0.16438588328466069</v>
      </c>
      <c r="L313" s="60" cm="1">
        <f t="array" ref="L313">INDEX('Subway Rank'!$L$2:$L$425,_xlfn.XMATCH($A313,'Subway Rank'!$C$2:$C$425),0)</f>
        <v>34</v>
      </c>
      <c r="M313" s="7"/>
      <c r="N313" s="7"/>
    </row>
    <row r="314" spans="1:14" x14ac:dyDescent="0.2">
      <c r="A314" s="59" t="s">
        <v>364</v>
      </c>
      <c r="B314" s="35" t="str">
        <f>'Avg Weekday'!B314</f>
        <v/>
      </c>
      <c r="C314" s="10" t="s">
        <v>3</v>
      </c>
      <c r="D314" s="11">
        <v>1884371</v>
      </c>
      <c r="E314" s="34">
        <v>1984827</v>
      </c>
      <c r="F314" s="34">
        <v>560301.95600000001</v>
      </c>
      <c r="G314" s="34">
        <v>633250</v>
      </c>
      <c r="H314" s="103">
        <v>988102</v>
      </c>
      <c r="I314" s="105" cm="1">
        <f t="array" ref="I314">INDEX('Subway Rank'!$K$2:$K$425,_xlfn.XMATCH($A314,'Subway Rank'!$C$2:$C$425),0)</f>
        <v>1148885</v>
      </c>
      <c r="J314" s="92">
        <f t="shared" si="12"/>
        <v>160783</v>
      </c>
      <c r="K314" s="67">
        <f t="shared" si="13"/>
        <v>0.16271903103120933</v>
      </c>
      <c r="L314" s="60" cm="1">
        <f t="array" ref="L314">INDEX('Subway Rank'!$L$2:$L$425,_xlfn.XMATCH($A314,'Subway Rank'!$C$2:$C$425),0)</f>
        <v>276</v>
      </c>
      <c r="M314" s="7"/>
      <c r="N314" s="7"/>
    </row>
    <row r="315" spans="1:14" x14ac:dyDescent="0.2">
      <c r="A315" s="59" t="s">
        <v>365</v>
      </c>
      <c r="B315" s="35" t="str">
        <f>'Avg Weekday'!B315</f>
        <v/>
      </c>
      <c r="C315" s="10" t="s">
        <v>3</v>
      </c>
      <c r="D315" s="11">
        <v>6160037</v>
      </c>
      <c r="E315" s="34">
        <v>6403172</v>
      </c>
      <c r="F315" s="34">
        <v>1965244.986</v>
      </c>
      <c r="G315" s="34">
        <v>2243849</v>
      </c>
      <c r="H315" s="103">
        <v>3247717</v>
      </c>
      <c r="I315" s="105" cm="1">
        <f t="array" ref="I315">INDEX('Subway Rank'!$K$2:$K$425,_xlfn.XMATCH($A315,'Subway Rank'!$C$2:$C$425),0)</f>
        <v>3950546</v>
      </c>
      <c r="J315" s="92">
        <f t="shared" si="12"/>
        <v>702829</v>
      </c>
      <c r="K315" s="67">
        <f t="shared" si="13"/>
        <v>0.21640709458367216</v>
      </c>
      <c r="L315" s="60" cm="1">
        <f t="array" ref="L315">INDEX('Subway Rank'!$L$2:$L$425,_xlfn.XMATCH($A315,'Subway Rank'!$C$2:$C$425),0)</f>
        <v>73</v>
      </c>
      <c r="M315" s="7"/>
      <c r="N315" s="7"/>
    </row>
    <row r="316" spans="1:14" s="4" customFormat="1" x14ac:dyDescent="0.2">
      <c r="A316" s="59" t="s">
        <v>366</v>
      </c>
      <c r="B316" s="35" t="str">
        <f>'Avg Weekday'!B316</f>
        <v/>
      </c>
      <c r="C316" s="10" t="s">
        <v>3</v>
      </c>
      <c r="D316" s="11">
        <v>15995877</v>
      </c>
      <c r="E316" s="34">
        <v>15861864</v>
      </c>
      <c r="F316" s="34">
        <v>4881373.0310000004</v>
      </c>
      <c r="G316" s="34">
        <v>6297364</v>
      </c>
      <c r="H316" s="103">
        <v>8680004</v>
      </c>
      <c r="I316" s="105" cm="1">
        <f t="array" ref="I316">INDEX('Subway Rank'!$K$2:$K$425,_xlfn.XMATCH($A316,'Subway Rank'!$C$2:$C$425),0)</f>
        <v>10521747</v>
      </c>
      <c r="J316" s="92">
        <f t="shared" si="12"/>
        <v>1841743</v>
      </c>
      <c r="K316" s="67">
        <f t="shared" si="13"/>
        <v>0.21218227549203894</v>
      </c>
      <c r="L316" s="60" cm="1">
        <f t="array" ref="L316">INDEX('Subway Rank'!$L$2:$L$425,_xlfn.XMATCH($A316,'Subway Rank'!$C$2:$C$425),0)</f>
        <v>18</v>
      </c>
      <c r="M316" s="7"/>
      <c r="N316" s="7"/>
    </row>
    <row r="317" spans="1:14" x14ac:dyDescent="0.2">
      <c r="A317" s="59" t="s">
        <v>367</v>
      </c>
      <c r="B317" s="35" t="str">
        <f>'Avg Weekday'!B317</f>
        <v/>
      </c>
      <c r="C317" s="10" t="s">
        <v>3</v>
      </c>
      <c r="D317" s="11">
        <v>4013259</v>
      </c>
      <c r="E317" s="34">
        <v>3703893</v>
      </c>
      <c r="F317" s="34">
        <v>1433585.933</v>
      </c>
      <c r="G317" s="34">
        <v>1917734</v>
      </c>
      <c r="H317" s="103">
        <v>2616906</v>
      </c>
      <c r="I317" s="105" cm="1">
        <f t="array" ref="I317">INDEX('Subway Rank'!$K$2:$K$425,_xlfn.XMATCH($A317,'Subway Rank'!$C$2:$C$425),0)</f>
        <v>2898816</v>
      </c>
      <c r="J317" s="92">
        <f t="shared" si="12"/>
        <v>281910</v>
      </c>
      <c r="K317" s="67">
        <f t="shared" si="13"/>
        <v>0.10772645253593366</v>
      </c>
      <c r="L317" s="60" cm="1">
        <f t="array" ref="L317">INDEX('Subway Rank'!$L$2:$L$425,_xlfn.XMATCH($A317,'Subway Rank'!$C$2:$C$425),0)</f>
        <v>117</v>
      </c>
      <c r="M317" s="7"/>
      <c r="N317" s="7"/>
    </row>
    <row r="318" spans="1:14" x14ac:dyDescent="0.2">
      <c r="A318" s="59" t="s">
        <v>368</v>
      </c>
      <c r="B318" s="35">
        <f>'Avg Weekday'!B318</f>
        <v>34</v>
      </c>
      <c r="C318" s="10" t="s">
        <v>3</v>
      </c>
      <c r="D318" s="11">
        <v>1168203</v>
      </c>
      <c r="E318" s="34">
        <v>2396624</v>
      </c>
      <c r="F318" s="34">
        <v>934145.04200000002</v>
      </c>
      <c r="G318" s="34">
        <v>1205170</v>
      </c>
      <c r="H318" s="103">
        <v>1524260</v>
      </c>
      <c r="I318" s="105" cm="1">
        <f t="array" ref="I318">INDEX('Subway Rank'!$K$2:$K$425,_xlfn.XMATCH($A318,'Subway Rank'!$C$2:$C$425),0)</f>
        <v>1684290</v>
      </c>
      <c r="J318" s="92">
        <f t="shared" si="12"/>
        <v>160030</v>
      </c>
      <c r="K318" s="67">
        <f t="shared" si="13"/>
        <v>0.10498865023027568</v>
      </c>
      <c r="L318" s="60" cm="1">
        <f t="array" ref="L318">INDEX('Subway Rank'!$L$2:$L$425,_xlfn.XMATCH($A318,'Subway Rank'!$C$2:$C$425),0)</f>
        <v>192</v>
      </c>
      <c r="M318" s="7"/>
      <c r="N318" s="7"/>
    </row>
    <row r="319" spans="1:14" x14ac:dyDescent="0.2">
      <c r="A319" s="59" t="s">
        <v>369</v>
      </c>
      <c r="B319" s="35" t="str">
        <f>'Avg Weekday'!B319</f>
        <v/>
      </c>
      <c r="C319" s="10" t="s">
        <v>3</v>
      </c>
      <c r="D319" s="11">
        <v>2823756</v>
      </c>
      <c r="E319" s="34">
        <v>2666985</v>
      </c>
      <c r="F319" s="34">
        <v>1060348.0260000001</v>
      </c>
      <c r="G319" s="34">
        <v>1222250</v>
      </c>
      <c r="H319" s="103">
        <v>1475096</v>
      </c>
      <c r="I319" s="105" cm="1">
        <f t="array" ref="I319">INDEX('Subway Rank'!$K$2:$K$425,_xlfn.XMATCH($A319,'Subway Rank'!$C$2:$C$425),0)</f>
        <v>1598022</v>
      </c>
      <c r="J319" s="92">
        <f t="shared" si="12"/>
        <v>122926</v>
      </c>
      <c r="K319" s="67">
        <f t="shared" si="13"/>
        <v>8.333423722930576E-2</v>
      </c>
      <c r="L319" s="60" cm="1">
        <f t="array" ref="L319">INDEX('Subway Rank'!$L$2:$L$425,_xlfn.XMATCH($A319,'Subway Rank'!$C$2:$C$425),0)</f>
        <v>207</v>
      </c>
      <c r="M319" s="7"/>
      <c r="N319" s="7"/>
    </row>
    <row r="320" spans="1:14" x14ac:dyDescent="0.2">
      <c r="A320" s="59" t="s">
        <v>370</v>
      </c>
      <c r="B320" s="35" t="str">
        <f>'Avg Weekday'!B320</f>
        <v/>
      </c>
      <c r="C320" s="10" t="s">
        <v>3</v>
      </c>
      <c r="D320" s="11">
        <v>6108641</v>
      </c>
      <c r="E320" s="34">
        <v>5941546</v>
      </c>
      <c r="F320" s="34">
        <v>1781685.047</v>
      </c>
      <c r="G320" s="34">
        <v>1957661</v>
      </c>
      <c r="H320" s="103">
        <v>3259105</v>
      </c>
      <c r="I320" s="105" cm="1">
        <f t="array" ref="I320">INDEX('Subway Rank'!$K$2:$K$425,_xlfn.XMATCH($A320,'Subway Rank'!$C$2:$C$425),0)</f>
        <v>3782605</v>
      </c>
      <c r="J320" s="92">
        <f t="shared" si="12"/>
        <v>523500</v>
      </c>
      <c r="K320" s="67">
        <f t="shared" si="13"/>
        <v>0.16062692058095704</v>
      </c>
      <c r="L320" s="60" cm="1">
        <f t="array" ref="L320">INDEX('Subway Rank'!$L$2:$L$425,_xlfn.XMATCH($A320,'Subway Rank'!$C$2:$C$425),0)</f>
        <v>70</v>
      </c>
      <c r="M320" s="7"/>
      <c r="N320" s="7"/>
    </row>
    <row r="321" spans="1:14" x14ac:dyDescent="0.2">
      <c r="A321" s="59" t="s">
        <v>548</v>
      </c>
      <c r="B321" s="35" t="str">
        <f>'Avg Weekday'!B321</f>
        <v/>
      </c>
      <c r="C321" s="10" t="s">
        <v>3</v>
      </c>
      <c r="D321" s="11">
        <v>21636146</v>
      </c>
      <c r="E321" s="34">
        <v>20820549</v>
      </c>
      <c r="F321" s="34">
        <v>5930847.04</v>
      </c>
      <c r="G321" s="34">
        <v>6413162</v>
      </c>
      <c r="H321" s="103">
        <v>10218699</v>
      </c>
      <c r="I321" s="105" cm="1">
        <f t="array" ref="I321">INDEX('Subway Rank'!$K$2:$K$425,_xlfn.XMATCH($A321,'Subway Rank'!$C$2:$C$425),0)</f>
        <v>12298422</v>
      </c>
      <c r="J321" s="92">
        <f t="shared" si="12"/>
        <v>2079723</v>
      </c>
      <c r="K321" s="67">
        <f t="shared" si="13"/>
        <v>0.20352130931736026</v>
      </c>
      <c r="L321" s="60" cm="1">
        <f t="array" ref="L321">INDEX('Subway Rank'!$L$2:$L$425,_xlfn.XMATCH($A321,'Subway Rank'!$C$2:$C$425),0)</f>
        <v>11</v>
      </c>
      <c r="M321" s="7"/>
      <c r="N321" s="7"/>
    </row>
    <row r="322" spans="1:14" x14ac:dyDescent="0.2">
      <c r="A322" s="59" t="s">
        <v>371</v>
      </c>
      <c r="B322" s="35" t="str">
        <f>'Avg Weekday'!B322</f>
        <v/>
      </c>
      <c r="C322" s="10" t="s">
        <v>3</v>
      </c>
      <c r="D322" s="11">
        <v>3312074</v>
      </c>
      <c r="E322" s="34">
        <v>3412332</v>
      </c>
      <c r="F322" s="34">
        <v>1067634.98</v>
      </c>
      <c r="G322" s="34">
        <v>1597437</v>
      </c>
      <c r="H322" s="103">
        <v>2434305</v>
      </c>
      <c r="I322" s="105" cm="1">
        <f t="array" ref="I322">INDEX('Subway Rank'!$K$2:$K$425,_xlfn.XMATCH($A322,'Subway Rank'!$C$2:$C$425),0)</f>
        <v>2817379</v>
      </c>
      <c r="J322" s="92">
        <f t="shared" si="12"/>
        <v>383074</v>
      </c>
      <c r="K322" s="67">
        <f t="shared" si="13"/>
        <v>0.15736483308377544</v>
      </c>
      <c r="L322" s="60" cm="1">
        <f t="array" ref="L322">INDEX('Subway Rank'!$L$2:$L$425,_xlfn.XMATCH($A322,'Subway Rank'!$C$2:$C$425),0)</f>
        <v>138</v>
      </c>
      <c r="M322" s="7"/>
      <c r="N322" s="7"/>
    </row>
    <row r="323" spans="1:14" x14ac:dyDescent="0.2">
      <c r="A323" s="59" t="s">
        <v>372</v>
      </c>
      <c r="B323" s="35" t="str">
        <f>'Avg Weekday'!B323</f>
        <v/>
      </c>
      <c r="C323" s="10" t="s">
        <v>3</v>
      </c>
      <c r="D323" s="11">
        <v>1920070</v>
      </c>
      <c r="E323" s="34">
        <v>1710380</v>
      </c>
      <c r="F323" s="34">
        <v>536758</v>
      </c>
      <c r="G323" s="34">
        <v>616119</v>
      </c>
      <c r="H323" s="103">
        <v>944529</v>
      </c>
      <c r="I323" s="105" cm="1">
        <f t="array" ref="I323">INDEX('Subway Rank'!$K$2:$K$425,_xlfn.XMATCH($A323,'Subway Rank'!$C$2:$C$425),0)</f>
        <v>1138401</v>
      </c>
      <c r="J323" s="92">
        <f t="shared" si="12"/>
        <v>193872</v>
      </c>
      <c r="K323" s="67">
        <f t="shared" si="13"/>
        <v>0.20525785867877006</v>
      </c>
      <c r="L323" s="60" cm="1">
        <f t="array" ref="L323">INDEX('Subway Rank'!$L$2:$L$425,_xlfn.XMATCH($A323,'Subway Rank'!$C$2:$C$425),0)</f>
        <v>261</v>
      </c>
      <c r="M323" s="7"/>
      <c r="N323" s="7"/>
    </row>
    <row r="324" spans="1:14" x14ac:dyDescent="0.2">
      <c r="A324" s="59" t="s">
        <v>374</v>
      </c>
      <c r="B324" s="35" t="str">
        <f>'Avg Weekday'!B324</f>
        <v/>
      </c>
      <c r="C324" s="10" t="s">
        <v>3</v>
      </c>
      <c r="D324" s="11">
        <v>7922586</v>
      </c>
      <c r="E324" s="34">
        <v>8861296</v>
      </c>
      <c r="F324" s="34">
        <v>3388713.9819999998</v>
      </c>
      <c r="G324" s="34">
        <v>4415980</v>
      </c>
      <c r="H324" s="103">
        <v>5961548</v>
      </c>
      <c r="I324" s="105" cm="1">
        <f t="array" ref="I324">INDEX('Subway Rank'!$K$2:$K$425,_xlfn.XMATCH($A324,'Subway Rank'!$C$2:$C$425),0)</f>
        <v>7083681</v>
      </c>
      <c r="J324" s="92">
        <f t="shared" si="12"/>
        <v>1122133</v>
      </c>
      <c r="K324" s="67">
        <f t="shared" si="13"/>
        <v>0.18822846012478639</v>
      </c>
      <c r="L324" s="60" cm="1">
        <f t="array" ref="L324">INDEX('Subway Rank'!$L$2:$L$425,_xlfn.XMATCH($A324,'Subway Rank'!$C$2:$C$425),0)</f>
        <v>29</v>
      </c>
      <c r="M324" s="7"/>
      <c r="N324" s="7"/>
    </row>
    <row r="325" spans="1:14" x14ac:dyDescent="0.2">
      <c r="A325" s="59" t="s">
        <v>375</v>
      </c>
      <c r="B325" s="35" t="str">
        <f>'Avg Weekday'!B325</f>
        <v/>
      </c>
      <c r="C325" s="10" t="s">
        <v>3</v>
      </c>
      <c r="D325" s="11">
        <v>2263932</v>
      </c>
      <c r="E325" s="34">
        <v>2079656</v>
      </c>
      <c r="F325" s="34">
        <v>1055222.031</v>
      </c>
      <c r="G325" s="34">
        <v>1154408</v>
      </c>
      <c r="H325" s="103">
        <v>1467267</v>
      </c>
      <c r="I325" s="105" cm="1">
        <f t="array" ref="I325">INDEX('Subway Rank'!$K$2:$K$425,_xlfn.XMATCH($A325,'Subway Rank'!$C$2:$C$425),0)</f>
        <v>1512897</v>
      </c>
      <c r="J325" s="92">
        <f t="shared" si="12"/>
        <v>45630</v>
      </c>
      <c r="K325" s="67">
        <f t="shared" si="13"/>
        <v>3.1098634399874051E-2</v>
      </c>
      <c r="L325" s="60" cm="1">
        <f t="array" ref="L325">INDEX('Subway Rank'!$L$2:$L$425,_xlfn.XMATCH($A325,'Subway Rank'!$C$2:$C$425),0)</f>
        <v>212</v>
      </c>
      <c r="M325" s="7"/>
      <c r="N325" s="7"/>
    </row>
    <row r="326" spans="1:14" x14ac:dyDescent="0.2">
      <c r="A326" s="59" t="s">
        <v>376</v>
      </c>
      <c r="B326" s="35" t="str">
        <f>'Avg Weekday'!B326</f>
        <v/>
      </c>
      <c r="C326" s="10" t="s">
        <v>3</v>
      </c>
      <c r="D326" s="11">
        <v>2037425</v>
      </c>
      <c r="E326" s="34">
        <v>2238372</v>
      </c>
      <c r="F326" s="34">
        <v>953250.02399999998</v>
      </c>
      <c r="G326" s="34">
        <v>1095910</v>
      </c>
      <c r="H326" s="103">
        <v>1214785</v>
      </c>
      <c r="I326" s="105" cm="1">
        <f t="array" ref="I326">INDEX('Subway Rank'!$K$2:$K$425,_xlfn.XMATCH($A326,'Subway Rank'!$C$2:$C$425),0)</f>
        <v>1306098</v>
      </c>
      <c r="J326" s="92">
        <f t="shared" si="12"/>
        <v>91313</v>
      </c>
      <c r="K326" s="67">
        <f t="shared" si="13"/>
        <v>7.5168033849611252E-2</v>
      </c>
      <c r="L326" s="60" cm="1">
        <f t="array" ref="L326">INDEX('Subway Rank'!$L$2:$L$425,_xlfn.XMATCH($A326,'Subway Rank'!$C$2:$C$425),0)</f>
        <v>240</v>
      </c>
      <c r="M326" s="7"/>
      <c r="N326" s="7"/>
    </row>
    <row r="327" spans="1:14" x14ac:dyDescent="0.2">
      <c r="A327" s="59" t="s">
        <v>377</v>
      </c>
      <c r="B327" s="35" t="str">
        <f>'Avg Weekday'!B327</f>
        <v/>
      </c>
      <c r="C327" s="10" t="s">
        <v>3</v>
      </c>
      <c r="D327" s="11">
        <v>4216327</v>
      </c>
      <c r="E327" s="34">
        <v>4460330</v>
      </c>
      <c r="F327" s="34">
        <v>1622511.9750000001</v>
      </c>
      <c r="G327" s="34">
        <v>2013700</v>
      </c>
      <c r="H327" s="103">
        <v>2825001</v>
      </c>
      <c r="I327" s="105" cm="1">
        <f t="array" ref="I327">INDEX('Subway Rank'!$K$2:$K$425,_xlfn.XMATCH($A327,'Subway Rank'!$C$2:$C$425),0)</f>
        <v>3729749</v>
      </c>
      <c r="J327" s="92">
        <f t="shared" si="12"/>
        <v>904748</v>
      </c>
      <c r="K327" s="67">
        <f t="shared" si="13"/>
        <v>0.32026466539303877</v>
      </c>
      <c r="L327" s="60" cm="1">
        <f t="array" ref="L327">INDEX('Subway Rank'!$L$2:$L$425,_xlfn.XMATCH($A327,'Subway Rank'!$C$2:$C$425),0)</f>
        <v>86</v>
      </c>
      <c r="M327" s="7"/>
      <c r="N327" s="7"/>
    </row>
    <row r="328" spans="1:14" s="4" customFormat="1" x14ac:dyDescent="0.2">
      <c r="A328" s="59" t="s">
        <v>53</v>
      </c>
      <c r="B328" s="35" t="str">
        <f>'Avg Weekday'!B328</f>
        <v/>
      </c>
      <c r="C328" s="10" t="s">
        <v>3</v>
      </c>
      <c r="D328" s="11">
        <v>1757424</v>
      </c>
      <c r="E328" s="34">
        <v>1567005</v>
      </c>
      <c r="F328" s="34">
        <v>501135.96899999998</v>
      </c>
      <c r="G328" s="34">
        <v>613327</v>
      </c>
      <c r="H328" s="103">
        <v>1090840</v>
      </c>
      <c r="I328" s="105" cm="1">
        <f t="array" ref="I328">INDEX('Subway Rank'!$K$2:$K$425,_xlfn.XMATCH($A328,'Subway Rank'!$C$2:$C$425),0)</f>
        <v>1329726</v>
      </c>
      <c r="J328" s="92">
        <f t="shared" si="12"/>
        <v>238886</v>
      </c>
      <c r="K328" s="67">
        <f t="shared" si="13"/>
        <v>0.21899270287118183</v>
      </c>
      <c r="L328" s="60" cm="1">
        <f t="array" ref="L328">INDEX('Subway Rank'!$L$2:$L$425,_xlfn.XMATCH($A328,'Subway Rank'!$C$2:$C$425),0)</f>
        <v>227</v>
      </c>
      <c r="M328" s="7"/>
      <c r="N328" s="7"/>
    </row>
    <row r="329" spans="1:14" s="4" customFormat="1" x14ac:dyDescent="0.2">
      <c r="A329" s="59" t="s">
        <v>5</v>
      </c>
      <c r="B329" s="35" t="str">
        <f>'Avg Weekday'!B329</f>
        <v/>
      </c>
      <c r="C329" s="10" t="s">
        <v>3</v>
      </c>
      <c r="D329" s="11">
        <v>27719115</v>
      </c>
      <c r="E329" s="34">
        <v>27715365</v>
      </c>
      <c r="F329" s="34">
        <v>8855302.0690000001</v>
      </c>
      <c r="G329" s="34">
        <v>9728874</v>
      </c>
      <c r="H329" s="103">
        <v>14963870</v>
      </c>
      <c r="I329" s="105" cm="1">
        <f t="array" ref="I329">INDEX('Subway Rank'!$K$2:$K$425,_xlfn.XMATCH($A329,'Subway Rank'!$C$2:$C$425),0)</f>
        <v>17887203</v>
      </c>
      <c r="J329" s="92">
        <f t="shared" si="12"/>
        <v>2923333</v>
      </c>
      <c r="K329" s="67">
        <f t="shared" si="13"/>
        <v>0.19535942239540974</v>
      </c>
      <c r="L329" s="60" cm="1">
        <f t="array" ref="L329">INDEX('Subway Rank'!$L$2:$L$425,_xlfn.XMATCH($A329,'Subway Rank'!$C$2:$C$425),0)</f>
        <v>5</v>
      </c>
      <c r="M329" s="7"/>
      <c r="N329" s="7"/>
    </row>
    <row r="330" spans="1:14" x14ac:dyDescent="0.2">
      <c r="A330" s="59" t="s">
        <v>378</v>
      </c>
      <c r="B330" s="35" t="str">
        <f>'Avg Weekday'!B330</f>
        <v/>
      </c>
      <c r="C330" s="10" t="s">
        <v>3</v>
      </c>
      <c r="D330" s="11">
        <v>45207849</v>
      </c>
      <c r="E330" s="34">
        <v>45745700</v>
      </c>
      <c r="F330" s="34">
        <v>13162825.964</v>
      </c>
      <c r="G330" s="34">
        <v>14002142</v>
      </c>
      <c r="H330" s="103">
        <v>22937475</v>
      </c>
      <c r="I330" s="105" cm="1">
        <f t="array" ref="I330">INDEX('Subway Rank'!$K$2:$K$425,_xlfn.XMATCH($A330,'Subway Rank'!$C$2:$C$425),0)</f>
        <v>30517475</v>
      </c>
      <c r="J330" s="92">
        <f t="shared" si="12"/>
        <v>7580000</v>
      </c>
      <c r="K330" s="67">
        <f t="shared" si="13"/>
        <v>0.33046357543713945</v>
      </c>
      <c r="L330" s="60" cm="1">
        <f t="array" ref="L330">INDEX('Subway Rank'!$L$2:$L$425,_xlfn.XMATCH($A330,'Subway Rank'!$C$2:$C$425),0)</f>
        <v>2</v>
      </c>
      <c r="M330" s="7"/>
      <c r="N330" s="7"/>
    </row>
    <row r="331" spans="1:14" x14ac:dyDescent="0.2">
      <c r="A331" s="59" t="s">
        <v>379</v>
      </c>
      <c r="B331" s="35" t="str">
        <f>'Avg Weekday'!B331</f>
        <v/>
      </c>
      <c r="C331" s="10" t="s">
        <v>3</v>
      </c>
      <c r="D331" s="11">
        <v>7187070</v>
      </c>
      <c r="E331" s="34">
        <v>8024364</v>
      </c>
      <c r="F331" s="34">
        <v>2908016.9739999999</v>
      </c>
      <c r="G331" s="34">
        <v>3676433</v>
      </c>
      <c r="H331" s="103">
        <v>4922207</v>
      </c>
      <c r="I331" s="105" cm="1">
        <f t="array" ref="I331">INDEX('Subway Rank'!$K$2:$K$425,_xlfn.XMATCH($A331,'Subway Rank'!$C$2:$C$425),0)</f>
        <v>5821650</v>
      </c>
      <c r="J331" s="92">
        <f t="shared" si="12"/>
        <v>899443</v>
      </c>
      <c r="K331" s="67">
        <f t="shared" si="13"/>
        <v>0.18273164862834904</v>
      </c>
      <c r="L331" s="60" cm="1">
        <f t="array" ref="L331">INDEX('Subway Rank'!$L$2:$L$425,_xlfn.XMATCH($A331,'Subway Rank'!$C$2:$C$425),0)</f>
        <v>43</v>
      </c>
      <c r="M331" s="7"/>
      <c r="N331" s="7"/>
    </row>
    <row r="332" spans="1:14" x14ac:dyDescent="0.2">
      <c r="A332" s="59" t="s">
        <v>380</v>
      </c>
      <c r="B332" s="35" t="str">
        <f>'Avg Weekday'!B332</f>
        <v/>
      </c>
      <c r="C332" s="10" t="s">
        <v>3</v>
      </c>
      <c r="D332" s="11">
        <v>1232448</v>
      </c>
      <c r="E332" s="34">
        <v>1120454</v>
      </c>
      <c r="F332" s="34">
        <v>473936.98</v>
      </c>
      <c r="G332" s="34">
        <v>532571</v>
      </c>
      <c r="H332" s="103">
        <v>610285</v>
      </c>
      <c r="I332" s="105" cm="1">
        <f t="array" ref="I332">INDEX('Subway Rank'!$K$2:$K$425,_xlfn.XMATCH($A332,'Subway Rank'!$C$2:$C$425),0)</f>
        <v>679539</v>
      </c>
      <c r="J332" s="92">
        <f t="shared" si="12"/>
        <v>69254</v>
      </c>
      <c r="K332" s="67">
        <f t="shared" si="13"/>
        <v>0.11347812907084395</v>
      </c>
      <c r="L332" s="60" cm="1">
        <f t="array" ref="L332">INDEX('Subway Rank'!$L$2:$L$425,_xlfn.XMATCH($A332,'Subway Rank'!$C$2:$C$425),0)</f>
        <v>353</v>
      </c>
      <c r="M332" s="7"/>
      <c r="N332" s="7"/>
    </row>
    <row r="333" spans="1:14" x14ac:dyDescent="0.2">
      <c r="A333" s="59" t="s">
        <v>381</v>
      </c>
      <c r="B333" s="35" t="str">
        <f>'Avg Weekday'!B333</f>
        <v/>
      </c>
      <c r="C333" s="10" t="s">
        <v>3</v>
      </c>
      <c r="D333" s="11">
        <v>4488886</v>
      </c>
      <c r="E333" s="34">
        <v>4496793</v>
      </c>
      <c r="F333" s="34">
        <v>1378639.9839999999</v>
      </c>
      <c r="G333" s="34">
        <v>1509148</v>
      </c>
      <c r="H333" s="103">
        <v>2374723</v>
      </c>
      <c r="I333" s="105" cm="1">
        <f t="array" ref="I333">INDEX('Subway Rank'!$K$2:$K$425,_xlfn.XMATCH($A333,'Subway Rank'!$C$2:$C$425),0)</f>
        <v>2749660</v>
      </c>
      <c r="J333" s="92">
        <f t="shared" si="12"/>
        <v>374937</v>
      </c>
      <c r="K333" s="67">
        <f t="shared" si="13"/>
        <v>0.15788662509269502</v>
      </c>
      <c r="L333" s="60" cm="1">
        <f t="array" ref="L333">INDEX('Subway Rank'!$L$2:$L$425,_xlfn.XMATCH($A333,'Subway Rank'!$C$2:$C$425),0)</f>
        <v>112</v>
      </c>
      <c r="M333" s="7"/>
      <c r="N333" s="7"/>
    </row>
    <row r="334" spans="1:14" x14ac:dyDescent="0.2">
      <c r="A334" s="59" t="s">
        <v>382</v>
      </c>
      <c r="B334" s="35" t="str">
        <f>'Avg Weekday'!B334</f>
        <v/>
      </c>
      <c r="C334" s="10" t="s">
        <v>3</v>
      </c>
      <c r="D334" s="11">
        <v>2796626</v>
      </c>
      <c r="E334" s="34">
        <v>3150731</v>
      </c>
      <c r="F334" s="34">
        <v>1260062.0870000001</v>
      </c>
      <c r="G334" s="34">
        <v>1396591</v>
      </c>
      <c r="H334" s="103">
        <v>1484846</v>
      </c>
      <c r="I334" s="105" cm="1">
        <f t="array" ref="I334">INDEX('Subway Rank'!$K$2:$K$425,_xlfn.XMATCH($A334,'Subway Rank'!$C$2:$C$425),0)</f>
        <v>1632951</v>
      </c>
      <c r="J334" s="92">
        <f t="shared" si="12"/>
        <v>148105</v>
      </c>
      <c r="K334" s="67">
        <f t="shared" si="13"/>
        <v>9.9744350592586711E-2</v>
      </c>
      <c r="L334" s="60" cm="1">
        <f t="array" ref="L334">INDEX('Subway Rank'!$L$2:$L$425,_xlfn.XMATCH($A334,'Subway Rank'!$C$2:$C$425),0)</f>
        <v>194</v>
      </c>
      <c r="M334" s="7"/>
      <c r="N334" s="7"/>
    </row>
    <row r="335" spans="1:14" x14ac:dyDescent="0.2">
      <c r="A335" s="59" t="s">
        <v>550</v>
      </c>
      <c r="B335" s="35" t="str">
        <f>'Avg Weekday'!B335</f>
        <v/>
      </c>
      <c r="C335" s="10" t="s">
        <v>3</v>
      </c>
      <c r="D335" s="11">
        <v>16955204</v>
      </c>
      <c r="E335" s="34">
        <v>16760813</v>
      </c>
      <c r="F335" s="34">
        <v>6273480.0049999999</v>
      </c>
      <c r="G335" s="34">
        <v>7397107</v>
      </c>
      <c r="H335" s="103">
        <v>9894012</v>
      </c>
      <c r="I335" s="105" cm="1">
        <f t="array" ref="I335">INDEX('Subway Rank'!$K$2:$K$425,_xlfn.XMATCH($A335,'Subway Rank'!$C$2:$C$425),0)</f>
        <v>11691818</v>
      </c>
      <c r="J335" s="92">
        <f t="shared" si="12"/>
        <v>1797806</v>
      </c>
      <c r="K335" s="67">
        <f t="shared" si="13"/>
        <v>0.18170647053995892</v>
      </c>
      <c r="L335" s="60" cm="1">
        <f t="array" ref="L335">INDEX('Subway Rank'!$L$2:$L$425,_xlfn.XMATCH($A335,'Subway Rank'!$C$2:$C$425),0)</f>
        <v>14</v>
      </c>
      <c r="M335" s="7"/>
      <c r="N335" s="7"/>
    </row>
    <row r="336" spans="1:14" x14ac:dyDescent="0.2">
      <c r="A336" s="59" t="s">
        <v>383</v>
      </c>
      <c r="B336" s="35" t="str">
        <f>'Avg Weekday'!B336</f>
        <v/>
      </c>
      <c r="C336" s="10" t="s">
        <v>3</v>
      </c>
      <c r="D336" s="11">
        <v>18585755</v>
      </c>
      <c r="E336" s="34">
        <v>18957465</v>
      </c>
      <c r="F336" s="34">
        <v>5718724.9780000001</v>
      </c>
      <c r="G336" s="34">
        <v>6226900</v>
      </c>
      <c r="H336" s="103">
        <v>9748849</v>
      </c>
      <c r="I336" s="105" cm="1">
        <f t="array" ref="I336">INDEX('Subway Rank'!$K$2:$K$425,_xlfn.XMATCH($A336,'Subway Rank'!$C$2:$C$425),0)</f>
        <v>11339465</v>
      </c>
      <c r="J336" s="92">
        <f t="shared" si="12"/>
        <v>1590616</v>
      </c>
      <c r="K336" s="67">
        <f t="shared" si="13"/>
        <v>0.16315936373617029</v>
      </c>
      <c r="L336" s="60" cm="1">
        <f t="array" ref="L336">INDEX('Subway Rank'!$L$2:$L$425,_xlfn.XMATCH($A336,'Subway Rank'!$C$2:$C$425),0)</f>
        <v>12</v>
      </c>
      <c r="M336" s="7"/>
      <c r="N336" s="7"/>
    </row>
    <row r="337" spans="1:14" s="4" customFormat="1" x14ac:dyDescent="0.2">
      <c r="A337" s="59" t="s">
        <v>384</v>
      </c>
      <c r="B337" s="35" t="str">
        <f>'Avg Weekday'!B337</f>
        <v/>
      </c>
      <c r="C337" s="10" t="s">
        <v>3</v>
      </c>
      <c r="D337" s="11">
        <v>6506078</v>
      </c>
      <c r="E337" s="34">
        <v>6567634</v>
      </c>
      <c r="F337" s="34">
        <v>2441526.9750000001</v>
      </c>
      <c r="G337" s="34">
        <v>3129478</v>
      </c>
      <c r="H337" s="103">
        <v>4070117</v>
      </c>
      <c r="I337" s="105" cm="1">
        <f t="array" ref="I337">INDEX('Subway Rank'!$K$2:$K$425,_xlfn.XMATCH($A337,'Subway Rank'!$C$2:$C$425),0)</f>
        <v>3736349</v>
      </c>
      <c r="J337" s="92">
        <f t="shared" si="12"/>
        <v>-333768</v>
      </c>
      <c r="K337" s="67">
        <f t="shared" si="13"/>
        <v>-8.2004522228722176E-2</v>
      </c>
      <c r="L337" s="60" cm="1">
        <f t="array" ref="L337">INDEX('Subway Rank'!$L$2:$L$425,_xlfn.XMATCH($A337,'Subway Rank'!$C$2:$C$425),0)</f>
        <v>79</v>
      </c>
      <c r="M337" s="7"/>
      <c r="N337" s="7"/>
    </row>
    <row r="338" spans="1:14" s="4" customFormat="1" x14ac:dyDescent="0.2">
      <c r="A338" s="59" t="s">
        <v>385</v>
      </c>
      <c r="B338" s="35" t="str">
        <f>'Avg Weekday'!B338</f>
        <v/>
      </c>
      <c r="C338" s="10" t="s">
        <v>3</v>
      </c>
      <c r="D338" s="11">
        <v>1686237</v>
      </c>
      <c r="E338" s="34">
        <v>1561844</v>
      </c>
      <c r="F338" s="34">
        <v>754010.04799999995</v>
      </c>
      <c r="G338" s="34">
        <v>828832</v>
      </c>
      <c r="H338" s="103">
        <v>1025805</v>
      </c>
      <c r="I338" s="105" cm="1">
        <f t="array" ref="I338">INDEX('Subway Rank'!$K$2:$K$425,_xlfn.XMATCH($A338,'Subway Rank'!$C$2:$C$425),0)</f>
        <v>1067679</v>
      </c>
      <c r="J338" s="92">
        <f t="shared" si="12"/>
        <v>41874</v>
      </c>
      <c r="K338" s="67">
        <f t="shared" si="13"/>
        <v>4.0820623802769532E-2</v>
      </c>
      <c r="L338" s="60" cm="1">
        <f t="array" ref="L338">INDEX('Subway Rank'!$L$2:$L$425,_xlfn.XMATCH($A338,'Subway Rank'!$C$2:$C$425),0)</f>
        <v>284</v>
      </c>
      <c r="M338" s="7"/>
      <c r="N338" s="7"/>
    </row>
    <row r="339" spans="1:14" x14ac:dyDescent="0.2">
      <c r="A339" s="59" t="s">
        <v>386</v>
      </c>
      <c r="B339" s="35" t="str">
        <f>'Avg Weekday'!B339</f>
        <v/>
      </c>
      <c r="C339" s="10" t="s">
        <v>3</v>
      </c>
      <c r="D339" s="11">
        <v>5142727</v>
      </c>
      <c r="E339" s="34">
        <v>4342692</v>
      </c>
      <c r="F339" s="34">
        <v>1218279.004</v>
      </c>
      <c r="G339" s="34">
        <v>1864902</v>
      </c>
      <c r="H339" s="103">
        <v>2673575</v>
      </c>
      <c r="I339" s="105" cm="1">
        <f t="array" ref="I339">INDEX('Subway Rank'!$K$2:$K$425,_xlfn.XMATCH($A339,'Subway Rank'!$C$2:$C$425),0)</f>
        <v>3128710</v>
      </c>
      <c r="J339" s="92">
        <f t="shared" si="12"/>
        <v>455135</v>
      </c>
      <c r="K339" s="67">
        <f t="shared" si="13"/>
        <v>0.17023461096097922</v>
      </c>
      <c r="L339" s="60" cm="1">
        <f t="array" ref="L339">INDEX('Subway Rank'!$L$2:$L$425,_xlfn.XMATCH($A339,'Subway Rank'!$C$2:$C$425),0)</f>
        <v>128</v>
      </c>
      <c r="M339" s="7"/>
      <c r="N339" s="7"/>
    </row>
    <row r="340" spans="1:14" x14ac:dyDescent="0.2">
      <c r="A340" s="59" t="s">
        <v>387</v>
      </c>
      <c r="B340" s="35" t="str">
        <f>'Avg Weekday'!B340</f>
        <v/>
      </c>
      <c r="C340" s="10" t="s">
        <v>3</v>
      </c>
      <c r="D340" s="11">
        <v>2764454</v>
      </c>
      <c r="E340" s="34">
        <v>2554523</v>
      </c>
      <c r="F340" s="34">
        <v>708205.89199999999</v>
      </c>
      <c r="G340" s="34">
        <v>887375</v>
      </c>
      <c r="H340" s="103">
        <v>1406133</v>
      </c>
      <c r="I340" s="105" cm="1">
        <f t="array" ref="I340">INDEX('Subway Rank'!$K$2:$K$425,_xlfn.XMATCH($A340,'Subway Rank'!$C$2:$C$425),0)</f>
        <v>1606245</v>
      </c>
      <c r="J340" s="92">
        <f t="shared" si="12"/>
        <v>200112</v>
      </c>
      <c r="K340" s="67">
        <f t="shared" si="13"/>
        <v>0.14231370716710298</v>
      </c>
      <c r="L340" s="60" cm="1">
        <f t="array" ref="L340">INDEX('Subway Rank'!$L$2:$L$425,_xlfn.XMATCH($A340,'Subway Rank'!$C$2:$C$425),0)</f>
        <v>209</v>
      </c>
      <c r="M340" s="7"/>
      <c r="N340" s="7"/>
    </row>
    <row r="341" spans="1:14" x14ac:dyDescent="0.2">
      <c r="A341" s="59" t="s">
        <v>388</v>
      </c>
      <c r="B341" s="35" t="str">
        <f>'Avg Weekday'!B341</f>
        <v/>
      </c>
      <c r="C341" s="10" t="s">
        <v>3</v>
      </c>
      <c r="D341" s="11">
        <v>2154295</v>
      </c>
      <c r="E341" s="34">
        <v>2014996</v>
      </c>
      <c r="F341" s="34">
        <v>594425.97199999995</v>
      </c>
      <c r="G341" s="34">
        <v>674273</v>
      </c>
      <c r="H341" s="103">
        <v>952233</v>
      </c>
      <c r="I341" s="105" cm="1">
        <f t="array" ref="I341">INDEX('Subway Rank'!$K$2:$K$425,_xlfn.XMATCH($A341,'Subway Rank'!$C$2:$C$425),0)</f>
        <v>1127341</v>
      </c>
      <c r="J341" s="92">
        <f t="shared" si="12"/>
        <v>175108</v>
      </c>
      <c r="K341" s="67">
        <f t="shared" si="13"/>
        <v>0.18389196761716933</v>
      </c>
      <c r="L341" s="60" cm="1">
        <f t="array" ref="L341">INDEX('Subway Rank'!$L$2:$L$425,_xlfn.XMATCH($A341,'Subway Rank'!$C$2:$C$425),0)</f>
        <v>267</v>
      </c>
      <c r="M341" s="7"/>
      <c r="N341" s="7"/>
    </row>
    <row r="342" spans="1:14" x14ac:dyDescent="0.2">
      <c r="A342" s="59" t="s">
        <v>389</v>
      </c>
      <c r="B342" s="35" t="str">
        <f>'Avg Weekday'!B342</f>
        <v/>
      </c>
      <c r="C342" s="10" t="s">
        <v>3</v>
      </c>
      <c r="D342" s="11">
        <v>2269432</v>
      </c>
      <c r="E342" s="34">
        <v>2380764</v>
      </c>
      <c r="F342" s="34">
        <v>893252.99300000002</v>
      </c>
      <c r="G342" s="34">
        <v>1230617</v>
      </c>
      <c r="H342" s="103">
        <v>1781913</v>
      </c>
      <c r="I342" s="105" cm="1">
        <f t="array" ref="I342">INDEX('Subway Rank'!$K$2:$K$425,_xlfn.XMATCH($A342,'Subway Rank'!$C$2:$C$425),0)</f>
        <v>1686544</v>
      </c>
      <c r="J342" s="92">
        <f t="shared" si="12"/>
        <v>-95369</v>
      </c>
      <c r="K342" s="67">
        <f t="shared" si="13"/>
        <v>-5.3520570308426954E-2</v>
      </c>
      <c r="L342" s="60" cm="1">
        <f t="array" ref="L342">INDEX('Subway Rank'!$L$2:$L$425,_xlfn.XMATCH($A342,'Subway Rank'!$C$2:$C$425),0)</f>
        <v>197</v>
      </c>
      <c r="M342" s="7"/>
      <c r="N342" s="7"/>
    </row>
    <row r="343" spans="1:14" x14ac:dyDescent="0.2">
      <c r="A343" s="59" t="s">
        <v>390</v>
      </c>
      <c r="B343" s="35" t="str">
        <f>'Avg Weekday'!B343</f>
        <v/>
      </c>
      <c r="C343" s="10" t="s">
        <v>3</v>
      </c>
      <c r="D343" s="11">
        <v>10275268</v>
      </c>
      <c r="E343" s="34">
        <v>10272682</v>
      </c>
      <c r="F343" s="34">
        <v>3065053.04</v>
      </c>
      <c r="G343" s="34">
        <v>3600135</v>
      </c>
      <c r="H343" s="103">
        <v>5151250</v>
      </c>
      <c r="I343" s="105" cm="1">
        <f t="array" ref="I343">INDEX('Subway Rank'!$K$2:$K$425,_xlfn.XMATCH($A343,'Subway Rank'!$C$2:$C$425),0)</f>
        <v>5995305</v>
      </c>
      <c r="J343" s="92">
        <f t="shared" si="12"/>
        <v>844055</v>
      </c>
      <c r="K343" s="67">
        <f t="shared" si="13"/>
        <v>0.16385440427080805</v>
      </c>
      <c r="L343" s="60" cm="1">
        <f t="array" ref="L343">INDEX('Subway Rank'!$L$2:$L$425,_xlfn.XMATCH($A343,'Subway Rank'!$C$2:$C$425),0)</f>
        <v>36</v>
      </c>
      <c r="M343" s="7"/>
      <c r="N343" s="7"/>
    </row>
    <row r="344" spans="1:14" x14ac:dyDescent="0.2">
      <c r="A344" s="59" t="s">
        <v>391</v>
      </c>
      <c r="B344" s="35" t="str">
        <f>'Avg Weekday'!B344</f>
        <v/>
      </c>
      <c r="C344" s="10" t="s">
        <v>3</v>
      </c>
      <c r="D344" s="11">
        <v>3654673</v>
      </c>
      <c r="E344" s="34">
        <v>3754272</v>
      </c>
      <c r="F344" s="34">
        <v>1123745.0049999999</v>
      </c>
      <c r="G344" s="34">
        <v>1682203</v>
      </c>
      <c r="H344" s="103">
        <v>2557718</v>
      </c>
      <c r="I344" s="105" cm="1">
        <f t="array" ref="I344">INDEX('Subway Rank'!$K$2:$K$425,_xlfn.XMATCH($A344,'Subway Rank'!$C$2:$C$425),0)</f>
        <v>2969643</v>
      </c>
      <c r="J344" s="92">
        <f t="shared" si="12"/>
        <v>411925</v>
      </c>
      <c r="K344" s="67">
        <f t="shared" si="13"/>
        <v>0.16105176567549667</v>
      </c>
      <c r="L344" s="60" cm="1">
        <f t="array" ref="L344">INDEX('Subway Rank'!$L$2:$L$425,_xlfn.XMATCH($A344,'Subway Rank'!$C$2:$C$425),0)</f>
        <v>133</v>
      </c>
      <c r="M344" s="7"/>
      <c r="N344" s="7"/>
    </row>
    <row r="345" spans="1:14" x14ac:dyDescent="0.2">
      <c r="A345" s="59" t="s">
        <v>392</v>
      </c>
      <c r="B345" s="35" t="str">
        <f>'Avg Weekday'!B345</f>
        <v/>
      </c>
      <c r="C345" s="10" t="s">
        <v>3</v>
      </c>
      <c r="D345" s="11">
        <v>3853792</v>
      </c>
      <c r="E345" s="34">
        <v>4423135</v>
      </c>
      <c r="F345" s="34">
        <v>1377862.9979999999</v>
      </c>
      <c r="G345" s="34">
        <v>1762208</v>
      </c>
      <c r="H345" s="103">
        <v>2509293</v>
      </c>
      <c r="I345" s="105" cm="1">
        <f t="array" ref="I345">INDEX('Subway Rank'!$K$2:$K$425,_xlfn.XMATCH($A345,'Subway Rank'!$C$2:$C$425),0)</f>
        <v>2941927</v>
      </c>
      <c r="J345" s="92">
        <f t="shared" si="12"/>
        <v>432634</v>
      </c>
      <c r="K345" s="67">
        <f t="shared" si="13"/>
        <v>0.17241270748374143</v>
      </c>
      <c r="L345" s="60" cm="1">
        <f t="array" ref="L345">INDEX('Subway Rank'!$L$2:$L$425,_xlfn.XMATCH($A345,'Subway Rank'!$C$2:$C$425),0)</f>
        <v>105</v>
      </c>
      <c r="M345" s="7"/>
      <c r="N345" s="7"/>
    </row>
    <row r="346" spans="1:14" x14ac:dyDescent="0.2">
      <c r="A346" s="59" t="s">
        <v>549</v>
      </c>
      <c r="B346" s="35" t="str">
        <f>'Avg Weekday'!B346</f>
        <v/>
      </c>
      <c r="C346" s="10" t="s">
        <v>3</v>
      </c>
      <c r="D346" s="11">
        <v>81116784</v>
      </c>
      <c r="E346" s="34">
        <v>82233996</v>
      </c>
      <c r="F346" s="34">
        <v>25746633.607000001</v>
      </c>
      <c r="G346" s="34">
        <v>29507558</v>
      </c>
      <c r="H346" s="103">
        <v>45023339</v>
      </c>
      <c r="I346" s="105" cm="1">
        <f t="array" ref="I346">INDEX('Subway Rank'!$K$2:$K$425,_xlfn.XMATCH($A346,'Subway Rank'!$C$2:$C$425),0)</f>
        <v>54266441</v>
      </c>
      <c r="J346" s="92">
        <f t="shared" si="12"/>
        <v>9243102</v>
      </c>
      <c r="K346" s="67">
        <f t="shared" si="13"/>
        <v>0.20529579114512142</v>
      </c>
      <c r="L346" s="60" cm="1">
        <f t="array" ref="L346">INDEX('Subway Rank'!$L$2:$L$425,_xlfn.XMATCH($A346,'Subway Rank'!$C$2:$C$425),0)</f>
        <v>1</v>
      </c>
      <c r="M346" s="7"/>
      <c r="N346" s="7"/>
    </row>
    <row r="347" spans="1:14" x14ac:dyDescent="0.2">
      <c r="A347" s="59" t="s">
        <v>393</v>
      </c>
      <c r="B347" s="35" t="str">
        <f>'Avg Weekday'!B347</f>
        <v/>
      </c>
      <c r="C347" s="10" t="s">
        <v>3</v>
      </c>
      <c r="D347" s="11">
        <v>6452733</v>
      </c>
      <c r="E347" s="34">
        <v>6910581</v>
      </c>
      <c r="F347" s="34">
        <v>2029160.942</v>
      </c>
      <c r="G347" s="34">
        <v>1991358</v>
      </c>
      <c r="H347" s="103">
        <v>3065803</v>
      </c>
      <c r="I347" s="105" cm="1">
        <f t="array" ref="I347">INDEX('Subway Rank'!$K$2:$K$425,_xlfn.XMATCH($A347,'Subway Rank'!$C$2:$C$425),0)</f>
        <v>3729954</v>
      </c>
      <c r="J347" s="92">
        <f t="shared" si="12"/>
        <v>664151</v>
      </c>
      <c r="K347" s="67">
        <f t="shared" si="13"/>
        <v>0.21663198842195666</v>
      </c>
      <c r="L347" s="60" cm="1">
        <f t="array" ref="L347">INDEX('Subway Rank'!$L$2:$L$425,_xlfn.XMATCH($A347,'Subway Rank'!$C$2:$C$425),0)</f>
        <v>76</v>
      </c>
      <c r="M347" s="7"/>
      <c r="N347" s="7"/>
    </row>
    <row r="348" spans="1:14" x14ac:dyDescent="0.2">
      <c r="A348" s="59" t="s">
        <v>394</v>
      </c>
      <c r="B348" s="35" t="str">
        <f>'Avg Weekday'!B348</f>
        <v/>
      </c>
      <c r="C348" s="10" t="s">
        <v>3</v>
      </c>
      <c r="D348" s="11">
        <v>5646207</v>
      </c>
      <c r="E348" s="34">
        <v>5720475</v>
      </c>
      <c r="F348" s="34">
        <v>1710382.838</v>
      </c>
      <c r="G348" s="34">
        <v>1794655</v>
      </c>
      <c r="H348" s="103">
        <v>2729596</v>
      </c>
      <c r="I348" s="105" cm="1">
        <f t="array" ref="I348">INDEX('Subway Rank'!$K$2:$K$425,_xlfn.XMATCH($A348,'Subway Rank'!$C$2:$C$425),0)</f>
        <v>3393094</v>
      </c>
      <c r="J348" s="92">
        <f t="shared" si="12"/>
        <v>663498</v>
      </c>
      <c r="K348" s="67">
        <f t="shared" si="13"/>
        <v>0.24307553205675858</v>
      </c>
      <c r="L348" s="60" cm="1">
        <f t="array" ref="L348">INDEX('Subway Rank'!$L$2:$L$425,_xlfn.XMATCH($A348,'Subway Rank'!$C$2:$C$425),0)</f>
        <v>84</v>
      </c>
      <c r="M348" s="7"/>
      <c r="N348" s="7"/>
    </row>
    <row r="349" spans="1:14" x14ac:dyDescent="0.2">
      <c r="A349" s="63" t="s">
        <v>395</v>
      </c>
      <c r="B349" s="35" t="str">
        <f>'Avg Weekday'!B349</f>
        <v/>
      </c>
      <c r="C349" s="41" t="s">
        <v>3</v>
      </c>
      <c r="D349" s="42">
        <v>13446383</v>
      </c>
      <c r="E349" s="39">
        <v>14063633</v>
      </c>
      <c r="F349" s="39">
        <v>4503428.9800000004</v>
      </c>
      <c r="G349" s="39">
        <v>5833859</v>
      </c>
      <c r="H349" s="107">
        <v>8145412</v>
      </c>
      <c r="I349" s="105" cm="1">
        <f t="array" ref="I349">INDEX('Subway Rank'!$K$2:$K$425,_xlfn.XMATCH($A349,'Subway Rank'!$C$2:$C$425),0)</f>
        <v>10011362</v>
      </c>
      <c r="J349" s="92">
        <f>I349-H349</f>
        <v>1865950</v>
      </c>
      <c r="K349" s="67">
        <f t="shared" si="13"/>
        <v>0.22907987956901382</v>
      </c>
      <c r="L349" s="60" cm="1">
        <f t="array" ref="L349">INDEX('Subway Rank'!$L$2:$L$425,_xlfn.XMATCH($A349,'Subway Rank'!$C$2:$C$425),0)</f>
        <v>20</v>
      </c>
      <c r="M349" s="7"/>
      <c r="N349" s="7"/>
    </row>
    <row r="350" spans="1:14" x14ac:dyDescent="0.2">
      <c r="A350" s="61" t="s">
        <v>373</v>
      </c>
      <c r="B350" s="64">
        <f>'Avg Weekday'!B350</f>
        <v>35</v>
      </c>
      <c r="C350" s="12" t="s">
        <v>3</v>
      </c>
      <c r="D350" s="13">
        <v>1245455</v>
      </c>
      <c r="E350" s="13">
        <v>4232521</v>
      </c>
      <c r="F350" s="13">
        <v>1138814.926</v>
      </c>
      <c r="G350" s="13">
        <v>1280003</v>
      </c>
      <c r="H350" s="104">
        <v>2437993</v>
      </c>
      <c r="I350" s="108" cm="1">
        <f t="array" ref="I350">INDEX('Subway Rank'!$K$2:$K$425,_xlfn.XMATCH($A350,'Subway Rank'!$C$2:$C$425),0)</f>
        <v>3358064</v>
      </c>
      <c r="J350" s="90">
        <f>I350-H350</f>
        <v>920071</v>
      </c>
      <c r="K350" s="68">
        <f>J350/H350</f>
        <v>0.37738869635802891</v>
      </c>
      <c r="L350" s="62" cm="1">
        <f t="array" ref="L350">INDEX('Subway Rank'!$L$2:$L$425,_xlfn.XMATCH($A350,'Subway Rank'!$C$2:$C$425),0)</f>
        <v>98</v>
      </c>
      <c r="M350" s="7"/>
      <c r="N350" s="7"/>
    </row>
    <row r="351" spans="1:14" s="3" customFormat="1" ht="12.75" x14ac:dyDescent="0.2">
      <c r="A351" s="71" t="s">
        <v>27</v>
      </c>
      <c r="B351" s="83"/>
      <c r="C351" s="73"/>
      <c r="D351" s="84"/>
      <c r="E351" s="84"/>
      <c r="F351" s="84"/>
      <c r="G351" s="84"/>
      <c r="H351" s="84"/>
      <c r="I351" s="84"/>
      <c r="J351" s="95"/>
      <c r="K351" s="84"/>
      <c r="L351" s="96"/>
    </row>
    <row r="352" spans="1:14" x14ac:dyDescent="0.2">
      <c r="A352" s="57" t="s">
        <v>396</v>
      </c>
      <c r="B352" s="51" t="str">
        <f>'Avg Weekday'!B352</f>
        <v/>
      </c>
      <c r="C352" s="8" t="s">
        <v>18</v>
      </c>
      <c r="D352" s="9">
        <v>6319564</v>
      </c>
      <c r="E352" s="33">
        <v>6399657</v>
      </c>
      <c r="F352" s="33">
        <v>3311294</v>
      </c>
      <c r="G352" s="33">
        <v>4069292</v>
      </c>
      <c r="H352" s="102">
        <v>4758594</v>
      </c>
      <c r="I352" s="53" cm="1">
        <f t="array" ref="I352">INDEX('Subway Rank'!$K$2:$K$425,_xlfn.XMATCH($A352,'Subway Rank'!$C$2:$C$425),0)</f>
        <v>6460459</v>
      </c>
      <c r="J352" s="91">
        <f>I352-H352</f>
        <v>1701865</v>
      </c>
      <c r="K352" s="69">
        <f>J352/H352</f>
        <v>0.35764030299706173</v>
      </c>
      <c r="L352" s="58" cm="1">
        <f t="array" ref="L352">INDEX('Subway Rank'!$L$2:$L$425,_xlfn.XMATCH($A352,'Subway Rank'!$C$2:$C$425),0)</f>
        <v>28</v>
      </c>
      <c r="M352" s="7"/>
      <c r="N352" s="7"/>
    </row>
    <row r="353" spans="1:14" x14ac:dyDescent="0.2">
      <c r="A353" s="59" t="s">
        <v>397</v>
      </c>
      <c r="B353" s="35"/>
      <c r="C353" s="10" t="s">
        <v>18</v>
      </c>
      <c r="D353" s="11">
        <v>548871</v>
      </c>
      <c r="E353" s="34">
        <v>536924</v>
      </c>
      <c r="F353" s="34">
        <v>243155.951</v>
      </c>
      <c r="G353" s="34">
        <v>274883</v>
      </c>
      <c r="H353" s="103">
        <v>345525</v>
      </c>
      <c r="I353" s="105" cm="1">
        <f t="array" ref="I353">INDEX('Subway Rank'!$K$2:$K$425,_xlfn.XMATCH($A353,'Subway Rank'!$C$2:$C$425),0)</f>
        <v>363436</v>
      </c>
      <c r="J353" s="92">
        <f>I353-H353</f>
        <v>17911</v>
      </c>
      <c r="K353" s="67">
        <f>J353/H353</f>
        <v>5.1837059547066057E-2</v>
      </c>
      <c r="L353" s="60" cm="1">
        <f t="array" ref="L353">INDEX('Subway Rank'!$L$2:$L$425,_xlfn.XMATCH($A353,'Subway Rank'!$C$2:$C$425),0)</f>
        <v>405</v>
      </c>
      <c r="M353" s="7"/>
      <c r="N353" s="7"/>
    </row>
    <row r="354" spans="1:14" x14ac:dyDescent="0.2">
      <c r="A354" s="59" t="s">
        <v>398</v>
      </c>
      <c r="B354" s="35">
        <f>'Avg Weekday'!B354</f>
        <v>36</v>
      </c>
      <c r="C354" s="10" t="s">
        <v>18</v>
      </c>
      <c r="D354" s="11">
        <v>456765</v>
      </c>
      <c r="E354" s="34">
        <v>774888</v>
      </c>
      <c r="F354" s="34">
        <v>365060.08100000001</v>
      </c>
      <c r="G354" s="34">
        <v>439642</v>
      </c>
      <c r="H354" s="103">
        <v>494615</v>
      </c>
      <c r="I354" s="105" cm="1">
        <f t="array" ref="I354">INDEX('Subway Rank'!$K$2:$K$425,_xlfn.XMATCH($A354,'Subway Rank'!$C$2:$C$425),0)</f>
        <v>591761</v>
      </c>
      <c r="J354" s="92">
        <f t="shared" ref="J354:J417" si="14">I354-H354</f>
        <v>97146</v>
      </c>
      <c r="K354" s="67">
        <f t="shared" ref="K354:K417" si="15">J354/H354</f>
        <v>0.19640730669308451</v>
      </c>
      <c r="L354" s="60" cm="1">
        <f t="array" ref="L354">INDEX('Subway Rank'!$L$2:$L$425,_xlfn.XMATCH($A354,'Subway Rank'!$C$2:$C$425),0)</f>
        <v>356</v>
      </c>
      <c r="M354" s="7"/>
      <c r="N354" s="7"/>
    </row>
    <row r="355" spans="1:14" x14ac:dyDescent="0.2">
      <c r="A355" s="59" t="s">
        <v>399</v>
      </c>
      <c r="B355" s="35">
        <f>'Avg Weekday'!B355</f>
        <v>37</v>
      </c>
      <c r="C355" s="10" t="s">
        <v>18</v>
      </c>
      <c r="D355" s="11">
        <v>3608389</v>
      </c>
      <c r="E355" s="34">
        <v>3836999</v>
      </c>
      <c r="F355" s="34">
        <v>2119769.9709999999</v>
      </c>
      <c r="G355" s="34">
        <v>2399049</v>
      </c>
      <c r="H355" s="103">
        <v>2774756</v>
      </c>
      <c r="I355" s="105" cm="1">
        <f t="array" ref="I355">INDEX('Subway Rank'!$K$2:$K$425,_xlfn.XMATCH($A355,'Subway Rank'!$C$2:$C$425),0)</f>
        <v>2098984</v>
      </c>
      <c r="J355" s="92">
        <f t="shared" si="14"/>
        <v>-675772</v>
      </c>
      <c r="K355" s="67">
        <f t="shared" si="15"/>
        <v>-0.24354285566010128</v>
      </c>
      <c r="L355" s="60" cm="1">
        <f t="array" ref="L355">INDEX('Subway Rank'!$L$2:$L$425,_xlfn.XMATCH($A355,'Subway Rank'!$C$2:$C$425),0)</f>
        <v>164</v>
      </c>
      <c r="M355" s="7"/>
      <c r="N355" s="7"/>
    </row>
    <row r="356" spans="1:14" x14ac:dyDescent="0.2">
      <c r="A356" s="59" t="s">
        <v>400</v>
      </c>
      <c r="B356" s="35"/>
      <c r="C356" s="10" t="s">
        <v>18</v>
      </c>
      <c r="D356" s="11">
        <v>762641</v>
      </c>
      <c r="E356" s="34">
        <v>760163</v>
      </c>
      <c r="F356" s="34">
        <v>339065.95299999998</v>
      </c>
      <c r="G356" s="34">
        <v>368997</v>
      </c>
      <c r="H356" s="103">
        <v>450084</v>
      </c>
      <c r="I356" s="105" cm="1">
        <f t="array" ref="I356">INDEX('Subway Rank'!$K$2:$K$425,_xlfn.XMATCH($A356,'Subway Rank'!$C$2:$C$425),0)</f>
        <v>466344</v>
      </c>
      <c r="J356" s="92">
        <f t="shared" si="14"/>
        <v>16260</v>
      </c>
      <c r="K356" s="67">
        <f t="shared" si="15"/>
        <v>3.6126589703255392E-2</v>
      </c>
      <c r="L356" s="60" cm="1">
        <f t="array" ref="L356">INDEX('Subway Rank'!$L$2:$L$425,_xlfn.XMATCH($A356,'Subway Rank'!$C$2:$C$425),0)</f>
        <v>389</v>
      </c>
      <c r="M356" s="7"/>
      <c r="N356" s="7"/>
    </row>
    <row r="357" spans="1:14" x14ac:dyDescent="0.2">
      <c r="A357" s="59" t="s">
        <v>401</v>
      </c>
      <c r="B357" s="35">
        <f>'Avg Weekday'!B357</f>
        <v>38</v>
      </c>
      <c r="C357" s="10" t="s">
        <v>18</v>
      </c>
      <c r="D357" s="11">
        <v>801639</v>
      </c>
      <c r="E357" s="34">
        <v>350344</v>
      </c>
      <c r="F357" s="34">
        <v>302101.07699999999</v>
      </c>
      <c r="G357" s="34">
        <v>378100</v>
      </c>
      <c r="H357" s="103">
        <v>414879</v>
      </c>
      <c r="I357" s="105" cm="1">
        <f t="array" ref="I357">INDEX('Subway Rank'!$K$2:$K$425,_xlfn.XMATCH($A357,'Subway Rank'!$C$2:$C$425),0)</f>
        <v>453695</v>
      </c>
      <c r="J357" s="92">
        <f t="shared" si="14"/>
        <v>38816</v>
      </c>
      <c r="K357" s="67">
        <f t="shared" si="15"/>
        <v>9.3559809004553129E-2</v>
      </c>
      <c r="L357" s="60" cm="1">
        <f t="array" ref="L357">INDEX('Subway Rank'!$L$2:$L$425,_xlfn.XMATCH($A357,'Subway Rank'!$C$2:$C$425),0)</f>
        <v>388</v>
      </c>
      <c r="M357" s="7"/>
      <c r="N357" s="7"/>
    </row>
    <row r="358" spans="1:14" x14ac:dyDescent="0.2">
      <c r="A358" s="59" t="s">
        <v>402</v>
      </c>
      <c r="B358" s="35">
        <f>'Avg Weekday'!B358</f>
        <v>39</v>
      </c>
      <c r="C358" s="10" t="s">
        <v>18</v>
      </c>
      <c r="D358" s="11">
        <v>391696</v>
      </c>
      <c r="E358" s="34">
        <v>675500</v>
      </c>
      <c r="F358" s="34">
        <v>315014.99</v>
      </c>
      <c r="G358" s="34">
        <v>384709</v>
      </c>
      <c r="H358" s="103">
        <v>446750</v>
      </c>
      <c r="I358" s="105" cm="1">
        <f t="array" ref="I358">INDEX('Subway Rank'!$K$2:$K$425,_xlfn.XMATCH($A358,'Subway Rank'!$C$2:$C$425),0)</f>
        <v>476966</v>
      </c>
      <c r="J358" s="92">
        <f t="shared" si="14"/>
        <v>30216</v>
      </c>
      <c r="K358" s="67">
        <f t="shared" si="15"/>
        <v>6.7635142697257969E-2</v>
      </c>
      <c r="L358" s="60" cm="1">
        <f t="array" ref="L358">INDEX('Subway Rank'!$L$2:$L$425,_xlfn.XMATCH($A358,'Subway Rank'!$C$2:$C$425),0)</f>
        <v>384</v>
      </c>
      <c r="M358" s="7"/>
      <c r="N358" s="7"/>
    </row>
    <row r="359" spans="1:14" x14ac:dyDescent="0.2">
      <c r="A359" s="59" t="s">
        <v>403</v>
      </c>
      <c r="B359" s="35" t="str">
        <f>'Avg Weekday'!B359</f>
        <v/>
      </c>
      <c r="C359" s="10" t="s">
        <v>18</v>
      </c>
      <c r="D359" s="11">
        <v>2497336</v>
      </c>
      <c r="E359" s="34">
        <v>2465120</v>
      </c>
      <c r="F359" s="34">
        <v>1061563.9180000001</v>
      </c>
      <c r="G359" s="34">
        <v>1241861</v>
      </c>
      <c r="H359" s="103">
        <v>1523722</v>
      </c>
      <c r="I359" s="105" cm="1">
        <f t="array" ref="I359">INDEX('Subway Rank'!$K$2:$K$425,_xlfn.XMATCH($A359,'Subway Rank'!$C$2:$C$425),0)</f>
        <v>1627817</v>
      </c>
      <c r="J359" s="92">
        <f t="shared" si="14"/>
        <v>104095</v>
      </c>
      <c r="K359" s="67">
        <f t="shared" si="15"/>
        <v>6.8316267665624042E-2</v>
      </c>
      <c r="L359" s="60" cm="1">
        <f t="array" ref="L359">INDEX('Subway Rank'!$L$2:$L$425,_xlfn.XMATCH($A359,'Subway Rank'!$C$2:$C$425),0)</f>
        <v>190</v>
      </c>
      <c r="M359" s="7"/>
      <c r="N359" s="7"/>
    </row>
    <row r="360" spans="1:14" x14ac:dyDescent="0.2">
      <c r="A360" s="59" t="s">
        <v>404</v>
      </c>
      <c r="B360" s="35" t="str">
        <f>'Avg Weekday'!B360</f>
        <v/>
      </c>
      <c r="C360" s="10" t="s">
        <v>18</v>
      </c>
      <c r="D360" s="11">
        <v>550464</v>
      </c>
      <c r="E360" s="34">
        <v>535536</v>
      </c>
      <c r="F360" s="34">
        <v>228383.02</v>
      </c>
      <c r="G360" s="34">
        <v>313868</v>
      </c>
      <c r="H360" s="103">
        <v>373697</v>
      </c>
      <c r="I360" s="105" cm="1">
        <f t="array" ref="I360">INDEX('Subway Rank'!$K$2:$K$425,_xlfn.XMATCH($A360,'Subway Rank'!$C$2:$C$425),0)</f>
        <v>448606</v>
      </c>
      <c r="J360" s="92">
        <f t="shared" si="14"/>
        <v>74909</v>
      </c>
      <c r="K360" s="67">
        <f t="shared" si="15"/>
        <v>0.2004538436219718</v>
      </c>
      <c r="L360" s="60" cm="1">
        <f t="array" ref="L360">INDEX('Subway Rank'!$L$2:$L$425,_xlfn.XMATCH($A360,'Subway Rank'!$C$2:$C$425),0)</f>
        <v>403</v>
      </c>
      <c r="M360" s="7"/>
      <c r="N360" s="7"/>
    </row>
    <row r="361" spans="1:14" x14ac:dyDescent="0.2">
      <c r="A361" s="59" t="s">
        <v>405</v>
      </c>
      <c r="B361" s="35">
        <f>'Avg Weekday'!B361</f>
        <v>40</v>
      </c>
      <c r="C361" s="10" t="s">
        <v>18</v>
      </c>
      <c r="D361" s="11">
        <v>3340366</v>
      </c>
      <c r="E361" s="34">
        <v>3516992</v>
      </c>
      <c r="F361" s="34">
        <v>1355845.037</v>
      </c>
      <c r="G361" s="34">
        <v>1531006</v>
      </c>
      <c r="H361" s="103">
        <v>2230639</v>
      </c>
      <c r="I361" s="105" cm="1">
        <f t="array" ref="I361">INDEX('Subway Rank'!$K$2:$K$425,_xlfn.XMATCH($A361,'Subway Rank'!$C$2:$C$425),0)</f>
        <v>1579379</v>
      </c>
      <c r="J361" s="92">
        <f t="shared" si="14"/>
        <v>-651260</v>
      </c>
      <c r="K361" s="67">
        <f t="shared" si="15"/>
        <v>-0.29196118242351182</v>
      </c>
      <c r="L361" s="60" cm="1">
        <f t="array" ref="L361">INDEX('Subway Rank'!$L$2:$L$425,_xlfn.XMATCH($A361,'Subway Rank'!$C$2:$C$425),0)</f>
        <v>200</v>
      </c>
      <c r="M361" s="7"/>
      <c r="N361" s="7"/>
    </row>
    <row r="362" spans="1:14" x14ac:dyDescent="0.2">
      <c r="A362" s="59" t="s">
        <v>406</v>
      </c>
      <c r="B362" s="35">
        <f>'Avg Weekday'!B362</f>
        <v>41</v>
      </c>
      <c r="C362" s="10" t="s">
        <v>18</v>
      </c>
      <c r="D362" s="11">
        <v>2373721</v>
      </c>
      <c r="E362" s="34">
        <v>5230182</v>
      </c>
      <c r="F362" s="34">
        <v>1767178.9669999999</v>
      </c>
      <c r="G362" s="34">
        <v>2033898</v>
      </c>
      <c r="H362" s="103">
        <v>2633548</v>
      </c>
      <c r="I362" s="105" cm="1">
        <f t="array" ref="I362">INDEX('Subway Rank'!$K$2:$K$425,_xlfn.XMATCH($A362,'Subway Rank'!$C$2:$C$425),0)</f>
        <v>3015519</v>
      </c>
      <c r="J362" s="92">
        <f t="shared" si="14"/>
        <v>381971</v>
      </c>
      <c r="K362" s="67">
        <f t="shared" si="15"/>
        <v>0.14504045493000317</v>
      </c>
      <c r="L362" s="60" cm="1">
        <f t="array" ref="L362">INDEX('Subway Rank'!$L$2:$L$425,_xlfn.XMATCH($A362,'Subway Rank'!$C$2:$C$425),0)</f>
        <v>103</v>
      </c>
      <c r="M362" s="7"/>
      <c r="N362" s="7"/>
    </row>
    <row r="363" spans="1:14" x14ac:dyDescent="0.2">
      <c r="A363" s="59" t="s">
        <v>407</v>
      </c>
      <c r="B363" s="35" t="str">
        <f>'Avg Weekday'!B363</f>
        <v/>
      </c>
      <c r="C363" s="10" t="s">
        <v>18</v>
      </c>
      <c r="D363" s="11">
        <v>3031465</v>
      </c>
      <c r="E363" s="34">
        <v>2907388</v>
      </c>
      <c r="F363" s="34">
        <v>956399.93799999997</v>
      </c>
      <c r="G363" s="34">
        <v>1032172</v>
      </c>
      <c r="H363" s="103">
        <v>1581947</v>
      </c>
      <c r="I363" s="105" cm="1">
        <f t="array" ref="I363">INDEX('Subway Rank'!$K$2:$K$425,_xlfn.XMATCH($A363,'Subway Rank'!$C$2:$C$425),0)</f>
        <v>1714912</v>
      </c>
      <c r="J363" s="92">
        <f t="shared" si="14"/>
        <v>132965</v>
      </c>
      <c r="K363" s="67">
        <f t="shared" si="15"/>
        <v>8.4051488450624448E-2</v>
      </c>
      <c r="L363" s="60" cm="1">
        <f t="array" ref="L363">INDEX('Subway Rank'!$L$2:$L$425,_xlfn.XMATCH($A363,'Subway Rank'!$C$2:$C$425),0)</f>
        <v>167</v>
      </c>
      <c r="M363" s="7"/>
      <c r="N363" s="7"/>
    </row>
    <row r="364" spans="1:14" x14ac:dyDescent="0.2">
      <c r="A364" s="59" t="s">
        <v>408</v>
      </c>
      <c r="B364" s="35">
        <f>'Avg Weekday'!B364</f>
        <v>42</v>
      </c>
      <c r="C364" s="10" t="s">
        <v>18</v>
      </c>
      <c r="D364" s="11">
        <v>1446827</v>
      </c>
      <c r="E364" s="34">
        <v>1933812</v>
      </c>
      <c r="F364" s="34">
        <v>845826.97199999995</v>
      </c>
      <c r="G364" s="34">
        <v>980573</v>
      </c>
      <c r="H364" s="103">
        <v>1288740</v>
      </c>
      <c r="I364" s="105" cm="1">
        <f t="array" ref="I364">INDEX('Subway Rank'!$K$2:$K$425,_xlfn.XMATCH($A364,'Subway Rank'!$C$2:$C$425),0)</f>
        <v>1475603</v>
      </c>
      <c r="J364" s="92">
        <f t="shared" si="14"/>
        <v>186863</v>
      </c>
      <c r="K364" s="67">
        <f t="shared" si="15"/>
        <v>0.14499666340766951</v>
      </c>
      <c r="L364" s="60" cm="1">
        <f t="array" ref="L364">INDEX('Subway Rank'!$L$2:$L$425,_xlfn.XMATCH($A364,'Subway Rank'!$C$2:$C$425),0)</f>
        <v>214</v>
      </c>
      <c r="M364" s="7"/>
      <c r="N364" s="7"/>
    </row>
    <row r="365" spans="1:14" x14ac:dyDescent="0.2">
      <c r="A365" s="59" t="s">
        <v>409</v>
      </c>
      <c r="B365" s="35" t="str">
        <f>'Avg Weekday'!B365</f>
        <v/>
      </c>
      <c r="C365" s="10" t="s">
        <v>18</v>
      </c>
      <c r="D365" s="11">
        <v>1513330</v>
      </c>
      <c r="E365" s="34">
        <v>1383420</v>
      </c>
      <c r="F365" s="34">
        <v>470765.96399999998</v>
      </c>
      <c r="G365" s="34">
        <v>519938</v>
      </c>
      <c r="H365" s="103">
        <v>728776</v>
      </c>
      <c r="I365" s="105" cm="1">
        <f t="array" ref="I365">INDEX('Subway Rank'!$K$2:$K$425,_xlfn.XMATCH($A365,'Subway Rank'!$C$2:$C$425),0)</f>
        <v>769239</v>
      </c>
      <c r="J365" s="92">
        <f t="shared" si="14"/>
        <v>40463</v>
      </c>
      <c r="K365" s="67">
        <f t="shared" si="15"/>
        <v>5.5521861312666718E-2</v>
      </c>
      <c r="L365" s="60" cm="1">
        <f t="array" ref="L365">INDEX('Subway Rank'!$L$2:$L$425,_xlfn.XMATCH($A365,'Subway Rank'!$C$2:$C$425),0)</f>
        <v>331</v>
      </c>
      <c r="M365" s="7"/>
      <c r="N365" s="7"/>
    </row>
    <row r="366" spans="1:14" x14ac:dyDescent="0.2">
      <c r="A366" s="59" t="s">
        <v>555</v>
      </c>
      <c r="B366" s="35" t="str">
        <f>'Avg Weekday'!B366</f>
        <v/>
      </c>
      <c r="C366" s="10" t="s">
        <v>18</v>
      </c>
      <c r="D366" s="11">
        <v>665750</v>
      </c>
      <c r="E366" s="34">
        <v>761816</v>
      </c>
      <c r="F366" s="34">
        <v>382606.96</v>
      </c>
      <c r="G366" s="34">
        <v>425965</v>
      </c>
      <c r="H366" s="103">
        <v>617339</v>
      </c>
      <c r="I366" s="105" cm="1">
        <f t="array" ref="I366">INDEX('Subway Rank'!$K$2:$K$425,_xlfn.XMATCH($A366,'Subway Rank'!$C$2:$C$425),0)</f>
        <v>805613</v>
      </c>
      <c r="J366" s="92">
        <f t="shared" si="14"/>
        <v>188274</v>
      </c>
      <c r="K366" s="67">
        <f t="shared" si="15"/>
        <v>0.30497668217948326</v>
      </c>
      <c r="L366" s="60" cm="1">
        <f t="array" ref="L366">INDEX('Subway Rank'!$L$2:$L$425,_xlfn.XMATCH($A366,'Subway Rank'!$C$2:$C$425),0)</f>
        <v>335</v>
      </c>
      <c r="M366" s="7"/>
      <c r="N366" s="7"/>
    </row>
    <row r="367" spans="1:14" x14ac:dyDescent="0.2">
      <c r="A367" s="59" t="s">
        <v>410</v>
      </c>
      <c r="B367" s="35" t="str">
        <f>'Avg Weekday'!B367</f>
        <v/>
      </c>
      <c r="C367" s="10" t="s">
        <v>18</v>
      </c>
      <c r="D367" s="11">
        <v>3048104</v>
      </c>
      <c r="E367" s="34">
        <v>3074342</v>
      </c>
      <c r="F367" s="34">
        <v>1236614.004</v>
      </c>
      <c r="G367" s="34">
        <v>1539302</v>
      </c>
      <c r="H367" s="103">
        <v>2013903</v>
      </c>
      <c r="I367" s="105" cm="1">
        <f t="array" ref="I367">INDEX('Subway Rank'!$K$2:$K$425,_xlfn.XMATCH($A367,'Subway Rank'!$C$2:$C$425),0)</f>
        <v>2189736</v>
      </c>
      <c r="J367" s="92">
        <f t="shared" si="14"/>
        <v>175833</v>
      </c>
      <c r="K367" s="67">
        <f t="shared" si="15"/>
        <v>8.7309567541237088E-2</v>
      </c>
      <c r="L367" s="60" cm="1">
        <f t="array" ref="L367">INDEX('Subway Rank'!$L$2:$L$425,_xlfn.XMATCH($A367,'Subway Rank'!$C$2:$C$425),0)</f>
        <v>147</v>
      </c>
      <c r="M367" s="7"/>
      <c r="N367" s="7"/>
    </row>
    <row r="368" spans="1:14" x14ac:dyDescent="0.2">
      <c r="A368" s="59" t="s">
        <v>411</v>
      </c>
      <c r="B368" s="35" t="str">
        <f>'Avg Weekday'!B368</f>
        <v/>
      </c>
      <c r="C368" s="10" t="s">
        <v>18</v>
      </c>
      <c r="D368" s="11">
        <v>2711011</v>
      </c>
      <c r="E368" s="34">
        <v>2609445</v>
      </c>
      <c r="F368" s="34">
        <v>1052113.983</v>
      </c>
      <c r="G368" s="34">
        <v>1250697</v>
      </c>
      <c r="H368" s="103">
        <v>1591672</v>
      </c>
      <c r="I368" s="105" cm="1">
        <f t="array" ref="I368">INDEX('Subway Rank'!$K$2:$K$425,_xlfn.XMATCH($A368,'Subway Rank'!$C$2:$C$425),0)</f>
        <v>1662115</v>
      </c>
      <c r="J368" s="92">
        <f t="shared" si="14"/>
        <v>70443</v>
      </c>
      <c r="K368" s="67">
        <f t="shared" si="15"/>
        <v>4.4257233902462313E-2</v>
      </c>
      <c r="L368" s="60" cm="1">
        <f t="array" ref="L368">INDEX('Subway Rank'!$L$2:$L$425,_xlfn.XMATCH($A368,'Subway Rank'!$C$2:$C$425),0)</f>
        <v>189</v>
      </c>
      <c r="M368" s="7"/>
      <c r="N368" s="7"/>
    </row>
    <row r="369" spans="1:14" x14ac:dyDescent="0.2">
      <c r="A369" s="59" t="s">
        <v>412</v>
      </c>
      <c r="B369" s="35" t="str">
        <f>'Avg Weekday'!B369</f>
        <v/>
      </c>
      <c r="C369" s="10" t="s">
        <v>18</v>
      </c>
      <c r="D369" s="11">
        <v>4058815</v>
      </c>
      <c r="E369" s="34">
        <v>4019044</v>
      </c>
      <c r="F369" s="34">
        <v>1769577.882</v>
      </c>
      <c r="G369" s="34">
        <v>2169169</v>
      </c>
      <c r="H369" s="103">
        <v>2687856</v>
      </c>
      <c r="I369" s="105" cm="1">
        <f t="array" ref="I369">INDEX('Subway Rank'!$K$2:$K$425,_xlfn.XMATCH($A369,'Subway Rank'!$C$2:$C$425),0)</f>
        <v>2903856</v>
      </c>
      <c r="J369" s="92">
        <f t="shared" si="14"/>
        <v>216000</v>
      </c>
      <c r="K369" s="67">
        <f t="shared" si="15"/>
        <v>8.0361447934710784E-2</v>
      </c>
      <c r="L369" s="60" cm="1">
        <f t="array" ref="L369">INDEX('Subway Rank'!$L$2:$L$425,_xlfn.XMATCH($A369,'Subway Rank'!$C$2:$C$425),0)</f>
        <v>109</v>
      </c>
      <c r="M369" s="7"/>
      <c r="N369" s="7"/>
    </row>
    <row r="370" spans="1:14" x14ac:dyDescent="0.2">
      <c r="A370" s="59" t="s">
        <v>413</v>
      </c>
      <c r="B370" s="35" t="str">
        <f>'Avg Weekday'!B370</f>
        <v/>
      </c>
      <c r="C370" s="10" t="s">
        <v>18</v>
      </c>
      <c r="D370" s="11">
        <v>1883246</v>
      </c>
      <c r="E370" s="34">
        <v>1907368</v>
      </c>
      <c r="F370" s="34">
        <v>847429.97900000005</v>
      </c>
      <c r="G370" s="34">
        <v>1061804</v>
      </c>
      <c r="H370" s="103">
        <v>1317534</v>
      </c>
      <c r="I370" s="105" cm="1">
        <f t="array" ref="I370">INDEX('Subway Rank'!$K$2:$K$425,_xlfn.XMATCH($A370,'Subway Rank'!$C$2:$C$425),0)</f>
        <v>1402690</v>
      </c>
      <c r="J370" s="92">
        <f t="shared" si="14"/>
        <v>85156</v>
      </c>
      <c r="K370" s="67">
        <f t="shared" si="15"/>
        <v>6.4632867159405374E-2</v>
      </c>
      <c r="L370" s="60" cm="1">
        <f t="array" ref="L370">INDEX('Subway Rank'!$L$2:$L$425,_xlfn.XMATCH($A370,'Subway Rank'!$C$2:$C$425),0)</f>
        <v>225</v>
      </c>
      <c r="M370" s="7"/>
      <c r="N370" s="7"/>
    </row>
    <row r="371" spans="1:14" x14ac:dyDescent="0.2">
      <c r="A371" s="59" t="s">
        <v>414</v>
      </c>
      <c r="B371" s="35" t="str">
        <f>'Avg Weekday'!B371</f>
        <v/>
      </c>
      <c r="C371" s="10" t="s">
        <v>18</v>
      </c>
      <c r="D371" s="11">
        <v>4769745</v>
      </c>
      <c r="E371" s="34">
        <v>4753706</v>
      </c>
      <c r="F371" s="34">
        <v>1954646.9609999999</v>
      </c>
      <c r="G371" s="34">
        <v>2319942</v>
      </c>
      <c r="H371" s="103">
        <v>2798730</v>
      </c>
      <c r="I371" s="105" cm="1">
        <f t="array" ref="I371">INDEX('Subway Rank'!$K$2:$K$425,_xlfn.XMATCH($A371,'Subway Rank'!$C$2:$C$425),0)</f>
        <v>3033839</v>
      </c>
      <c r="J371" s="92">
        <f t="shared" si="14"/>
        <v>235109</v>
      </c>
      <c r="K371" s="67">
        <f t="shared" si="15"/>
        <v>8.4005602541152594E-2</v>
      </c>
      <c r="L371" s="60" cm="1">
        <f t="array" ref="L371">INDEX('Subway Rank'!$L$2:$L$425,_xlfn.XMATCH($A371,'Subway Rank'!$C$2:$C$425),0)</f>
        <v>101</v>
      </c>
      <c r="M371" s="7"/>
      <c r="N371" s="7"/>
    </row>
    <row r="372" spans="1:14" x14ac:dyDescent="0.2">
      <c r="A372" s="59" t="s">
        <v>415</v>
      </c>
      <c r="B372" s="35" t="str">
        <f>'Avg Weekday'!B372</f>
        <v/>
      </c>
      <c r="C372" s="10" t="s">
        <v>18</v>
      </c>
      <c r="D372" s="11">
        <v>1129031</v>
      </c>
      <c r="E372" s="34">
        <v>1098148</v>
      </c>
      <c r="F372" s="34">
        <v>465309.00699999998</v>
      </c>
      <c r="G372" s="34">
        <v>567622</v>
      </c>
      <c r="H372" s="103">
        <v>678095</v>
      </c>
      <c r="I372" s="105" cm="1">
        <f t="array" ref="I372">INDEX('Subway Rank'!$K$2:$K$425,_xlfn.XMATCH($A372,'Subway Rank'!$C$2:$C$425),0)</f>
        <v>729908</v>
      </c>
      <c r="J372" s="92">
        <f t="shared" si="14"/>
        <v>51813</v>
      </c>
      <c r="K372" s="67">
        <f t="shared" si="15"/>
        <v>7.6409647615747062E-2</v>
      </c>
      <c r="L372" s="60" cm="1">
        <f t="array" ref="L372">INDEX('Subway Rank'!$L$2:$L$425,_xlfn.XMATCH($A372,'Subway Rank'!$C$2:$C$425),0)</f>
        <v>348</v>
      </c>
      <c r="M372" s="7"/>
      <c r="N372" s="7"/>
    </row>
    <row r="373" spans="1:14" x14ac:dyDescent="0.2">
      <c r="A373" s="59" t="s">
        <v>416</v>
      </c>
      <c r="B373" s="35" t="str">
        <f>'Avg Weekday'!B373</f>
        <v/>
      </c>
      <c r="C373" s="10" t="s">
        <v>18</v>
      </c>
      <c r="D373" s="11">
        <v>2592645</v>
      </c>
      <c r="E373" s="34">
        <v>2641450</v>
      </c>
      <c r="F373" s="34">
        <v>1021518.02</v>
      </c>
      <c r="G373" s="34">
        <v>1161639</v>
      </c>
      <c r="H373" s="103">
        <v>1487051</v>
      </c>
      <c r="I373" s="105" cm="1">
        <f t="array" ref="I373">INDEX('Subway Rank'!$K$2:$K$425,_xlfn.XMATCH($A373,'Subway Rank'!$C$2:$C$425),0)</f>
        <v>1658341</v>
      </c>
      <c r="J373" s="92">
        <f t="shared" si="14"/>
        <v>171290</v>
      </c>
      <c r="K373" s="67">
        <f t="shared" si="15"/>
        <v>0.11518771044167281</v>
      </c>
      <c r="L373" s="60" cm="1">
        <f t="array" ref="L373">INDEX('Subway Rank'!$L$2:$L$425,_xlfn.XMATCH($A373,'Subway Rank'!$C$2:$C$425),0)</f>
        <v>181</v>
      </c>
      <c r="M373" s="7"/>
      <c r="N373" s="7"/>
    </row>
    <row r="374" spans="1:14" x14ac:dyDescent="0.2">
      <c r="A374" s="59" t="s">
        <v>417</v>
      </c>
      <c r="B374" s="35" t="str">
        <f>'Avg Weekday'!B374</f>
        <v/>
      </c>
      <c r="C374" s="10" t="s">
        <v>18</v>
      </c>
      <c r="D374" s="11">
        <v>1510410</v>
      </c>
      <c r="E374" s="34">
        <v>1564387</v>
      </c>
      <c r="F374" s="34">
        <v>743487.99800000002</v>
      </c>
      <c r="G374" s="34">
        <v>993701</v>
      </c>
      <c r="H374" s="103">
        <v>1280250</v>
      </c>
      <c r="I374" s="105" cm="1">
        <f t="array" ref="I374">INDEX('Subway Rank'!$K$2:$K$425,_xlfn.XMATCH($A374,'Subway Rank'!$C$2:$C$425),0)</f>
        <v>1391674</v>
      </c>
      <c r="J374" s="92">
        <f t="shared" si="14"/>
        <v>111424</v>
      </c>
      <c r="K374" s="67">
        <f t="shared" si="15"/>
        <v>8.703300136692052E-2</v>
      </c>
      <c r="L374" s="60" cm="1">
        <f t="array" ref="L374">INDEX('Subway Rank'!$L$2:$L$425,_xlfn.XMATCH($A374,'Subway Rank'!$C$2:$C$425),0)</f>
        <v>229</v>
      </c>
      <c r="M374" s="7"/>
      <c r="N374" s="7"/>
    </row>
    <row r="375" spans="1:14" x14ac:dyDescent="0.2">
      <c r="A375" s="59" t="s">
        <v>418</v>
      </c>
      <c r="B375" s="35" t="str">
        <f>'Avg Weekday'!B375</f>
        <v/>
      </c>
      <c r="C375" s="10" t="s">
        <v>18</v>
      </c>
      <c r="D375" s="11">
        <v>16994358</v>
      </c>
      <c r="E375" s="34">
        <v>17077862</v>
      </c>
      <c r="F375" s="34">
        <v>7523538.0010000002</v>
      </c>
      <c r="G375" s="34">
        <v>9437073</v>
      </c>
      <c r="H375" s="103">
        <v>11848368</v>
      </c>
      <c r="I375" s="105" cm="1">
        <f t="array" ref="I375">INDEX('Subway Rank'!$K$2:$K$425,_xlfn.XMATCH($A375,'Subway Rank'!$C$2:$C$425),0)</f>
        <v>14348691</v>
      </c>
      <c r="J375" s="92">
        <f t="shared" si="14"/>
        <v>2500323</v>
      </c>
      <c r="K375" s="67">
        <f t="shared" si="15"/>
        <v>0.21102678444828857</v>
      </c>
      <c r="L375" s="60" cm="1">
        <f t="array" ref="L375">INDEX('Subway Rank'!$L$2:$L$425,_xlfn.XMATCH($A375,'Subway Rank'!$C$2:$C$425),0)</f>
        <v>9</v>
      </c>
      <c r="M375" s="7"/>
      <c r="N375" s="7"/>
    </row>
    <row r="376" spans="1:14" x14ac:dyDescent="0.2">
      <c r="A376" s="59" t="s">
        <v>419</v>
      </c>
      <c r="B376" s="35" t="str">
        <f>'Avg Weekday'!B376</f>
        <v/>
      </c>
      <c r="C376" s="10" t="s">
        <v>18</v>
      </c>
      <c r="D376" s="11">
        <v>1019978</v>
      </c>
      <c r="E376" s="34">
        <v>1059027</v>
      </c>
      <c r="F376" s="34">
        <v>395084.11</v>
      </c>
      <c r="G376" s="34">
        <v>463228</v>
      </c>
      <c r="H376" s="103">
        <v>605747</v>
      </c>
      <c r="I376" s="105" cm="1">
        <f t="array" ref="I376">INDEX('Subway Rank'!$K$2:$K$425,_xlfn.XMATCH($A376,'Subway Rank'!$C$2:$C$425),0)</f>
        <v>683707</v>
      </c>
      <c r="J376" s="92">
        <f t="shared" si="14"/>
        <v>77960</v>
      </c>
      <c r="K376" s="67">
        <f t="shared" si="15"/>
        <v>0.12870059612346407</v>
      </c>
      <c r="L376" s="60" cm="1">
        <f t="array" ref="L376">INDEX('Subway Rank'!$L$2:$L$425,_xlfn.XMATCH($A376,'Subway Rank'!$C$2:$C$425),0)</f>
        <v>352</v>
      </c>
      <c r="M376" s="7"/>
      <c r="N376" s="7"/>
    </row>
    <row r="377" spans="1:14" x14ac:dyDescent="0.2">
      <c r="A377" s="59" t="s">
        <v>420</v>
      </c>
      <c r="B377" s="35">
        <f>'Avg Weekday'!B377</f>
        <v>44</v>
      </c>
      <c r="C377" s="10" t="s">
        <v>18</v>
      </c>
      <c r="D377" s="11">
        <v>992267</v>
      </c>
      <c r="E377" s="34">
        <v>1029388</v>
      </c>
      <c r="F377" s="34">
        <v>516794.96799999999</v>
      </c>
      <c r="G377" s="34">
        <v>616695</v>
      </c>
      <c r="H377" s="103">
        <v>653029</v>
      </c>
      <c r="I377" s="105" cm="1">
        <f t="array" ref="I377">INDEX('Subway Rank'!$K$2:$K$425,_xlfn.XMATCH($A377,'Subway Rank'!$C$2:$C$425),0)</f>
        <v>403508</v>
      </c>
      <c r="J377" s="92">
        <f t="shared" si="14"/>
        <v>-249521</v>
      </c>
      <c r="K377" s="67">
        <f t="shared" si="15"/>
        <v>-0.38209788539253231</v>
      </c>
      <c r="L377" s="60" cm="1">
        <f t="array" ref="L377">INDEX('Subway Rank'!$L$2:$L$425,_xlfn.XMATCH($A377,'Subway Rank'!$C$2:$C$425),0)</f>
        <v>399</v>
      </c>
      <c r="M377" s="7"/>
      <c r="N377" s="7"/>
    </row>
    <row r="378" spans="1:14" x14ac:dyDescent="0.2">
      <c r="A378" s="59" t="s">
        <v>421</v>
      </c>
      <c r="B378" s="35"/>
      <c r="C378" s="10" t="s">
        <v>18</v>
      </c>
      <c r="D378" s="11">
        <v>1332047</v>
      </c>
      <c r="E378" s="34">
        <v>1298825</v>
      </c>
      <c r="F378" s="34">
        <v>552807.86600000004</v>
      </c>
      <c r="G378" s="34">
        <v>662344</v>
      </c>
      <c r="H378" s="103">
        <v>854247</v>
      </c>
      <c r="I378" s="105" cm="1">
        <f t="array" ref="I378">INDEX('Subway Rank'!$K$2:$K$425,_xlfn.XMATCH($A378,'Subway Rank'!$C$2:$C$425),0)</f>
        <v>898594</v>
      </c>
      <c r="J378" s="92">
        <f t="shared" si="14"/>
        <v>44347</v>
      </c>
      <c r="K378" s="67">
        <f t="shared" si="15"/>
        <v>5.1913556617699565E-2</v>
      </c>
      <c r="L378" s="60" cm="1">
        <f t="array" ref="L378">INDEX('Subway Rank'!$L$2:$L$425,_xlfn.XMATCH($A378,'Subway Rank'!$C$2:$C$425),0)</f>
        <v>310</v>
      </c>
      <c r="M378" s="7"/>
      <c r="N378" s="7"/>
    </row>
    <row r="379" spans="1:14" x14ac:dyDescent="0.2">
      <c r="A379" s="59" t="s">
        <v>422</v>
      </c>
      <c r="B379" s="35">
        <f>'Avg Weekday'!B379</f>
        <v>45</v>
      </c>
      <c r="C379" s="10" t="s">
        <v>18</v>
      </c>
      <c r="D379" s="11">
        <v>4741470</v>
      </c>
      <c r="E379" s="34">
        <v>4893865</v>
      </c>
      <c r="F379" s="34">
        <v>2297895.9929999998</v>
      </c>
      <c r="G379" s="34">
        <v>3182336</v>
      </c>
      <c r="H379" s="103">
        <v>3751240</v>
      </c>
      <c r="I379" s="105" cm="1">
        <f t="array" ref="I379">INDEX('Subway Rank'!$K$2:$K$425,_xlfn.XMATCH($A379,'Subway Rank'!$C$2:$C$425),0)</f>
        <v>2722243</v>
      </c>
      <c r="J379" s="92">
        <f t="shared" si="14"/>
        <v>-1028997</v>
      </c>
      <c r="K379" s="67">
        <f t="shared" si="15"/>
        <v>-0.27430849532421281</v>
      </c>
      <c r="L379" s="60" cm="1">
        <f t="array" ref="L379">INDEX('Subway Rank'!$L$2:$L$425,_xlfn.XMATCH($A379,'Subway Rank'!$C$2:$C$425),0)</f>
        <v>130</v>
      </c>
      <c r="M379" s="7"/>
      <c r="N379" s="7"/>
    </row>
    <row r="380" spans="1:14" x14ac:dyDescent="0.2">
      <c r="A380" s="59" t="s">
        <v>423</v>
      </c>
      <c r="B380" s="35" t="str">
        <f>'Avg Weekday'!B380</f>
        <v/>
      </c>
      <c r="C380" s="10" t="s">
        <v>18</v>
      </c>
      <c r="D380" s="11">
        <v>1063133</v>
      </c>
      <c r="E380" s="34">
        <v>1061293</v>
      </c>
      <c r="F380" s="34">
        <v>546684.99100000004</v>
      </c>
      <c r="G380" s="34">
        <v>632887</v>
      </c>
      <c r="H380" s="103">
        <v>692867</v>
      </c>
      <c r="I380" s="105" cm="1">
        <f t="array" ref="I380">INDEX('Subway Rank'!$K$2:$K$425,_xlfn.XMATCH($A380,'Subway Rank'!$C$2:$C$425),0)</f>
        <v>829926</v>
      </c>
      <c r="J380" s="92">
        <f t="shared" si="14"/>
        <v>137059</v>
      </c>
      <c r="K380" s="67">
        <f t="shared" si="15"/>
        <v>0.19781429913677517</v>
      </c>
      <c r="L380" s="60" cm="1">
        <f t="array" ref="L380">INDEX('Subway Rank'!$L$2:$L$425,_xlfn.XMATCH($A380,'Subway Rank'!$C$2:$C$425),0)</f>
        <v>311</v>
      </c>
      <c r="M380" s="7"/>
      <c r="N380" s="7"/>
    </row>
    <row r="381" spans="1:14" x14ac:dyDescent="0.2">
      <c r="A381" s="59" t="s">
        <v>424</v>
      </c>
      <c r="B381" s="35" t="str">
        <f>'Avg Weekday'!B381</f>
        <v/>
      </c>
      <c r="C381" s="10" t="s">
        <v>18</v>
      </c>
      <c r="D381" s="11">
        <v>855851</v>
      </c>
      <c r="E381" s="34">
        <v>853110</v>
      </c>
      <c r="F381" s="34">
        <v>384745.033</v>
      </c>
      <c r="G381" s="34">
        <v>430498</v>
      </c>
      <c r="H381" s="103">
        <v>531202</v>
      </c>
      <c r="I381" s="105" cm="1">
        <f t="array" ref="I381">INDEX('Subway Rank'!$K$2:$K$425,_xlfn.XMATCH($A381,'Subway Rank'!$C$2:$C$425),0)</f>
        <v>576816</v>
      </c>
      <c r="J381" s="92">
        <f t="shared" si="14"/>
        <v>45614</v>
      </c>
      <c r="K381" s="67">
        <f t="shared" si="15"/>
        <v>8.5869405612177666E-2</v>
      </c>
      <c r="L381" s="60" cm="1">
        <f t="array" ref="L381">INDEX('Subway Rank'!$L$2:$L$425,_xlfn.XMATCH($A381,'Subway Rank'!$C$2:$C$425),0)</f>
        <v>361</v>
      </c>
      <c r="M381" s="7"/>
      <c r="N381" s="7"/>
    </row>
    <row r="382" spans="1:14" x14ac:dyDescent="0.2">
      <c r="A382" s="59" t="s">
        <v>425</v>
      </c>
      <c r="B382" s="35" t="str">
        <f>'Avg Weekday'!B382</f>
        <v/>
      </c>
      <c r="C382" s="10" t="s">
        <v>18</v>
      </c>
      <c r="D382" s="11">
        <v>5245160</v>
      </c>
      <c r="E382" s="34">
        <v>5272683</v>
      </c>
      <c r="F382" s="34">
        <v>2661934.0019999999</v>
      </c>
      <c r="G382" s="34">
        <v>3299515</v>
      </c>
      <c r="H382" s="103">
        <v>3791913</v>
      </c>
      <c r="I382" s="105" cm="1">
        <f t="array" ref="I382">INDEX('Subway Rank'!$K$2:$K$425,_xlfn.XMATCH($A382,'Subway Rank'!$C$2:$C$425),0)</f>
        <v>4476908</v>
      </c>
      <c r="J382" s="92">
        <f t="shared" si="14"/>
        <v>684995</v>
      </c>
      <c r="K382" s="67">
        <f t="shared" si="15"/>
        <v>0.18064628592480894</v>
      </c>
      <c r="L382" s="60" cm="1">
        <f t="array" ref="L382">INDEX('Subway Rank'!$L$2:$L$425,_xlfn.XMATCH($A382,'Subway Rank'!$C$2:$C$425),0)</f>
        <v>64</v>
      </c>
      <c r="M382" s="7"/>
      <c r="N382" s="7"/>
    </row>
    <row r="383" spans="1:14" x14ac:dyDescent="0.2">
      <c r="A383" s="59" t="s">
        <v>426</v>
      </c>
      <c r="B383" s="35" t="str">
        <f>'Avg Weekday'!B383</f>
        <v/>
      </c>
      <c r="C383" s="10" t="s">
        <v>18</v>
      </c>
      <c r="D383" s="11">
        <v>732091</v>
      </c>
      <c r="E383" s="34">
        <v>601436</v>
      </c>
      <c r="F383" s="34">
        <v>168736.99100000001</v>
      </c>
      <c r="G383" s="34">
        <v>234571</v>
      </c>
      <c r="H383" s="103">
        <v>200290</v>
      </c>
      <c r="I383" s="105" cm="1">
        <f t="array" ref="I383">INDEX('Subway Rank'!$K$2:$K$425,_xlfn.XMATCH($A383,'Subway Rank'!$C$2:$C$425),0)</f>
        <v>202474</v>
      </c>
      <c r="J383" s="92">
        <f t="shared" si="14"/>
        <v>2184</v>
      </c>
      <c r="K383" s="67">
        <f t="shared" si="15"/>
        <v>1.0904188926057217E-2</v>
      </c>
      <c r="L383" s="60" cm="1">
        <f t="array" ref="L383">INDEX('Subway Rank'!$L$2:$L$425,_xlfn.XMATCH($A383,'Subway Rank'!$C$2:$C$425),0)</f>
        <v>417</v>
      </c>
      <c r="M383" s="7"/>
      <c r="N383" s="7"/>
    </row>
    <row r="384" spans="1:14" x14ac:dyDescent="0.2">
      <c r="A384" s="59" t="s">
        <v>427</v>
      </c>
      <c r="B384" s="35" t="str">
        <f>'Avg Weekday'!B384</f>
        <v/>
      </c>
      <c r="C384" s="10" t="s">
        <v>18</v>
      </c>
      <c r="D384" s="11">
        <v>276067</v>
      </c>
      <c r="E384" s="34">
        <v>263422</v>
      </c>
      <c r="F384" s="34">
        <v>107145.982</v>
      </c>
      <c r="G384" s="34">
        <v>125407</v>
      </c>
      <c r="H384" s="103">
        <v>142044</v>
      </c>
      <c r="I384" s="105" cm="1">
        <f t="array" ref="I384">INDEX('Subway Rank'!$K$2:$K$425,_xlfn.XMATCH($A384,'Subway Rank'!$C$2:$C$425),0)</f>
        <v>162584</v>
      </c>
      <c r="J384" s="92">
        <f t="shared" si="14"/>
        <v>20540</v>
      </c>
      <c r="K384" s="67">
        <f t="shared" si="15"/>
        <v>0.14460308073554673</v>
      </c>
      <c r="L384" s="60" cm="1">
        <f t="array" ref="L384">INDEX('Subway Rank'!$L$2:$L$425,_xlfn.XMATCH($A384,'Subway Rank'!$C$2:$C$425),0)</f>
        <v>416</v>
      </c>
      <c r="M384" s="7"/>
      <c r="N384" s="7"/>
    </row>
    <row r="385" spans="1:14" x14ac:dyDescent="0.2">
      <c r="A385" s="59" t="s">
        <v>428</v>
      </c>
      <c r="B385" s="35">
        <f>'Avg Weekday'!B385</f>
        <v>46</v>
      </c>
      <c r="C385" s="10" t="s">
        <v>18</v>
      </c>
      <c r="D385" s="11">
        <v>4226298</v>
      </c>
      <c r="E385" s="34">
        <v>723354</v>
      </c>
      <c r="F385" s="34">
        <v>1053976.0349999999</v>
      </c>
      <c r="G385" s="34">
        <v>1582181</v>
      </c>
      <c r="H385" s="103">
        <v>2182362</v>
      </c>
      <c r="I385" s="105" cm="1">
        <f t="array" ref="I385">INDEX('Subway Rank'!$K$2:$K$425,_xlfn.XMATCH($A385,'Subway Rank'!$C$2:$C$425),0)</f>
        <v>2350512</v>
      </c>
      <c r="J385" s="92">
        <f t="shared" si="14"/>
        <v>168150</v>
      </c>
      <c r="K385" s="67">
        <f t="shared" si="15"/>
        <v>7.7049545400808842E-2</v>
      </c>
      <c r="L385" s="60" cm="1">
        <f t="array" ref="L385">INDEX('Subway Rank'!$L$2:$L$425,_xlfn.XMATCH($A385,'Subway Rank'!$C$2:$C$425),0)</f>
        <v>142</v>
      </c>
      <c r="M385" s="7"/>
      <c r="N385" s="7"/>
    </row>
    <row r="386" spans="1:14" x14ac:dyDescent="0.2">
      <c r="A386" s="59" t="s">
        <v>429</v>
      </c>
      <c r="B386" s="35" t="str">
        <f>'Avg Weekday'!B386</f>
        <v/>
      </c>
      <c r="C386" s="10" t="s">
        <v>18</v>
      </c>
      <c r="D386" s="11">
        <v>4543854</v>
      </c>
      <c r="E386" s="34">
        <v>5277341</v>
      </c>
      <c r="F386" s="34">
        <v>1996235.898</v>
      </c>
      <c r="G386" s="34">
        <v>2280654</v>
      </c>
      <c r="H386" s="103">
        <v>2999579</v>
      </c>
      <c r="I386" s="105" cm="1">
        <f t="array" ref="I386">INDEX('Subway Rank'!$K$2:$K$425,_xlfn.XMATCH($A386,'Subway Rank'!$C$2:$C$425),0)</f>
        <v>3234661</v>
      </c>
      <c r="J386" s="92">
        <f t="shared" si="14"/>
        <v>235082</v>
      </c>
      <c r="K386" s="67">
        <f t="shared" si="15"/>
        <v>7.8371664823630255E-2</v>
      </c>
      <c r="L386" s="60" cm="1">
        <f t="array" ref="L386">INDEX('Subway Rank'!$L$2:$L$425,_xlfn.XMATCH($A386,'Subway Rank'!$C$2:$C$425),0)</f>
        <v>97</v>
      </c>
      <c r="M386" s="7"/>
      <c r="N386" s="7"/>
    </row>
    <row r="387" spans="1:14" x14ac:dyDescent="0.2">
      <c r="A387" s="59" t="s">
        <v>430</v>
      </c>
      <c r="B387" s="35" t="str">
        <f>'Avg Weekday'!B387</f>
        <v/>
      </c>
      <c r="C387" s="10" t="s">
        <v>18</v>
      </c>
      <c r="D387" s="11">
        <v>92852</v>
      </c>
      <c r="E387" s="34">
        <v>88439</v>
      </c>
      <c r="F387" s="34">
        <v>37749.953000000001</v>
      </c>
      <c r="G387" s="34">
        <v>41437</v>
      </c>
      <c r="H387" s="103">
        <v>57637</v>
      </c>
      <c r="I387" s="105" cm="1">
        <f t="array" ref="I387">INDEX('Subway Rank'!$K$2:$K$425,_xlfn.XMATCH($A387,'Subway Rank'!$C$2:$C$425),0)</f>
        <v>62878</v>
      </c>
      <c r="J387" s="92">
        <f t="shared" si="14"/>
        <v>5241</v>
      </c>
      <c r="K387" s="67">
        <f t="shared" si="15"/>
        <v>9.093117268421326E-2</v>
      </c>
      <c r="L387" s="60" cm="1">
        <f t="array" ref="L387">INDEX('Subway Rank'!$L$2:$L$425,_xlfn.XMATCH($A387,'Subway Rank'!$C$2:$C$425),0)</f>
        <v>423</v>
      </c>
      <c r="M387" s="7"/>
      <c r="N387" s="7"/>
    </row>
    <row r="388" spans="1:14" x14ac:dyDescent="0.2">
      <c r="A388" s="59" t="s">
        <v>431</v>
      </c>
      <c r="B388" s="35" t="str">
        <f>'Avg Weekday'!B388</f>
        <v/>
      </c>
      <c r="C388" s="10" t="s">
        <v>18</v>
      </c>
      <c r="D388" s="11">
        <v>543839</v>
      </c>
      <c r="E388" s="34">
        <v>517164</v>
      </c>
      <c r="F388" s="34">
        <v>258135.959</v>
      </c>
      <c r="G388" s="34">
        <v>267817</v>
      </c>
      <c r="H388" s="103">
        <v>314340</v>
      </c>
      <c r="I388" s="105" cm="1">
        <f t="array" ref="I388">INDEX('Subway Rank'!$K$2:$K$425,_xlfn.XMATCH($A388,'Subway Rank'!$C$2:$C$425),0)</f>
        <v>318542</v>
      </c>
      <c r="J388" s="92">
        <f t="shared" si="14"/>
        <v>4202</v>
      </c>
      <c r="K388" s="67">
        <f t="shared" si="15"/>
        <v>1.3367691035184832E-2</v>
      </c>
      <c r="L388" s="60" cm="1">
        <f t="array" ref="L388">INDEX('Subway Rank'!$L$2:$L$425,_xlfn.XMATCH($A388,'Subway Rank'!$C$2:$C$425),0)</f>
        <v>411</v>
      </c>
      <c r="M388" s="7"/>
      <c r="N388" s="7"/>
    </row>
    <row r="389" spans="1:14" x14ac:dyDescent="0.2">
      <c r="A389" s="59" t="s">
        <v>432</v>
      </c>
      <c r="B389" s="35" t="str">
        <f>'Avg Weekday'!B389</f>
        <v/>
      </c>
      <c r="C389" s="10" t="s">
        <v>18</v>
      </c>
      <c r="D389" s="11">
        <v>275165</v>
      </c>
      <c r="E389" s="34">
        <v>292305</v>
      </c>
      <c r="F389" s="34">
        <v>149257.022</v>
      </c>
      <c r="G389" s="34">
        <v>155722</v>
      </c>
      <c r="H389" s="103">
        <v>174537</v>
      </c>
      <c r="I389" s="105" cm="1">
        <f t="array" ref="I389">INDEX('Subway Rank'!$K$2:$K$425,_xlfn.XMATCH($A389,'Subway Rank'!$C$2:$C$425),0)</f>
        <v>170361</v>
      </c>
      <c r="J389" s="92">
        <f t="shared" si="14"/>
        <v>-4176</v>
      </c>
      <c r="K389" s="67">
        <f t="shared" si="15"/>
        <v>-2.3926158923322848E-2</v>
      </c>
      <c r="L389" s="60" cm="1">
        <f t="array" ref="L389">INDEX('Subway Rank'!$L$2:$L$425,_xlfn.XMATCH($A389,'Subway Rank'!$C$2:$C$425),0)</f>
        <v>415</v>
      </c>
      <c r="M389" s="7"/>
      <c r="N389" s="7"/>
    </row>
    <row r="390" spans="1:14" x14ac:dyDescent="0.2">
      <c r="A390" s="59" t="s">
        <v>433</v>
      </c>
      <c r="B390" s="35" t="str">
        <f>'Avg Weekday'!B390</f>
        <v/>
      </c>
      <c r="C390" s="10" t="s">
        <v>18</v>
      </c>
      <c r="D390" s="11">
        <v>216609</v>
      </c>
      <c r="E390" s="34">
        <v>215701</v>
      </c>
      <c r="F390" s="34">
        <v>109447.96400000001</v>
      </c>
      <c r="G390" s="34">
        <v>111217</v>
      </c>
      <c r="H390" s="103">
        <v>127686</v>
      </c>
      <c r="I390" s="105" cm="1">
        <f t="array" ref="I390">INDEX('Subway Rank'!$K$2:$K$425,_xlfn.XMATCH($A390,'Subway Rank'!$C$2:$C$425),0)</f>
        <v>140167</v>
      </c>
      <c r="J390" s="92">
        <f t="shared" si="14"/>
        <v>12481</v>
      </c>
      <c r="K390" s="67">
        <f t="shared" si="15"/>
        <v>9.7747599580220224E-2</v>
      </c>
      <c r="L390" s="60" cm="1">
        <f t="array" ref="L390">INDEX('Subway Rank'!$L$2:$L$425,_xlfn.XMATCH($A390,'Subway Rank'!$C$2:$C$425),0)</f>
        <v>419</v>
      </c>
      <c r="M390" s="7"/>
      <c r="N390" s="7"/>
    </row>
    <row r="391" spans="1:14" x14ac:dyDescent="0.2">
      <c r="A391" s="59" t="s">
        <v>434</v>
      </c>
      <c r="B391" s="35" t="str">
        <f>'Avg Weekday'!B391</f>
        <v/>
      </c>
      <c r="C391" s="10" t="s">
        <v>18</v>
      </c>
      <c r="D391" s="11">
        <v>630038</v>
      </c>
      <c r="E391" s="34">
        <v>623826</v>
      </c>
      <c r="F391" s="34">
        <v>313415.95500000002</v>
      </c>
      <c r="G391" s="34">
        <v>312493</v>
      </c>
      <c r="H391" s="103">
        <v>349205</v>
      </c>
      <c r="I391" s="105" cm="1">
        <f t="array" ref="I391">INDEX('Subway Rank'!$K$2:$K$425,_xlfn.XMATCH($A391,'Subway Rank'!$C$2:$C$425),0)</f>
        <v>355668</v>
      </c>
      <c r="J391" s="92">
        <f t="shared" si="14"/>
        <v>6463</v>
      </c>
      <c r="K391" s="67">
        <f t="shared" si="15"/>
        <v>1.8507753325410575E-2</v>
      </c>
      <c r="L391" s="60" cm="1">
        <f t="array" ref="L391">INDEX('Subway Rank'!$L$2:$L$425,_xlfn.XMATCH($A391,'Subway Rank'!$C$2:$C$425),0)</f>
        <v>408</v>
      </c>
      <c r="M391" s="7"/>
      <c r="N391" s="7"/>
    </row>
    <row r="392" spans="1:14" x14ac:dyDescent="0.2">
      <c r="A392" s="59" t="s">
        <v>56</v>
      </c>
      <c r="B392" s="35" t="str">
        <f>'Avg Weekday'!B392</f>
        <v/>
      </c>
      <c r="C392" s="10" t="s">
        <v>18</v>
      </c>
      <c r="D392" s="11">
        <v>669421</v>
      </c>
      <c r="E392" s="34">
        <v>718008</v>
      </c>
      <c r="F392" s="34">
        <v>366760.03499999997</v>
      </c>
      <c r="G392" s="34">
        <v>383966</v>
      </c>
      <c r="H392" s="103">
        <v>436104</v>
      </c>
      <c r="I392" s="105" cm="1">
        <f t="array" ref="I392">INDEX('Subway Rank'!$K$2:$K$425,_xlfn.XMATCH($A392,'Subway Rank'!$C$2:$C$425),0)</f>
        <v>474975</v>
      </c>
      <c r="J392" s="92">
        <f t="shared" si="14"/>
        <v>38871</v>
      </c>
      <c r="K392" s="67">
        <f t="shared" si="15"/>
        <v>8.9132408783226022E-2</v>
      </c>
      <c r="L392" s="60" cm="1">
        <f t="array" ref="L392">INDEX('Subway Rank'!$L$2:$L$425,_xlfn.XMATCH($A392,'Subway Rank'!$C$2:$C$425),0)</f>
        <v>395</v>
      </c>
      <c r="M392" s="7"/>
      <c r="N392" s="7"/>
    </row>
    <row r="393" spans="1:14" x14ac:dyDescent="0.2">
      <c r="A393" s="59" t="s">
        <v>435</v>
      </c>
      <c r="B393" s="35" t="str">
        <f>'Avg Weekday'!B393</f>
        <v/>
      </c>
      <c r="C393" s="10" t="s">
        <v>18</v>
      </c>
      <c r="D393" s="11">
        <v>382766</v>
      </c>
      <c r="E393" s="34">
        <v>348771</v>
      </c>
      <c r="F393" s="34">
        <v>129188.011</v>
      </c>
      <c r="G393" s="34">
        <v>148147</v>
      </c>
      <c r="H393" s="103">
        <v>171603</v>
      </c>
      <c r="I393" s="105" cm="1">
        <f t="array" ref="I393">INDEX('Subway Rank'!$K$2:$K$425,_xlfn.XMATCH($A393,'Subway Rank'!$C$2:$C$425),0)</f>
        <v>172663</v>
      </c>
      <c r="J393" s="92">
        <f t="shared" si="14"/>
        <v>1060</v>
      </c>
      <c r="K393" s="67">
        <f t="shared" si="15"/>
        <v>6.1770481868032613E-3</v>
      </c>
      <c r="L393" s="60" cm="1">
        <f t="array" ref="L393">INDEX('Subway Rank'!$L$2:$L$425,_xlfn.XMATCH($A393,'Subway Rank'!$C$2:$C$425),0)</f>
        <v>418</v>
      </c>
      <c r="M393" s="7"/>
      <c r="N393" s="7"/>
    </row>
    <row r="394" spans="1:14" x14ac:dyDescent="0.2">
      <c r="A394" s="59" t="s">
        <v>436</v>
      </c>
      <c r="B394" s="35" t="str">
        <f>'Avg Weekday'!B394</f>
        <v/>
      </c>
      <c r="C394" s="10" t="s">
        <v>18</v>
      </c>
      <c r="D394" s="11">
        <v>154620</v>
      </c>
      <c r="E394" s="34">
        <v>164130</v>
      </c>
      <c r="F394" s="34">
        <v>63296.999000000003</v>
      </c>
      <c r="G394" s="34">
        <v>71935</v>
      </c>
      <c r="H394" s="103">
        <v>93397</v>
      </c>
      <c r="I394" s="105" cm="1">
        <f t="array" ref="I394">INDEX('Subway Rank'!$K$2:$K$425,_xlfn.XMATCH($A394,'Subway Rank'!$C$2:$C$425),0)</f>
        <v>97689</v>
      </c>
      <c r="J394" s="92">
        <f t="shared" si="14"/>
        <v>4292</v>
      </c>
      <c r="K394" s="67">
        <f t="shared" si="15"/>
        <v>4.5954366842618069E-2</v>
      </c>
      <c r="L394" s="60" cm="1">
        <f t="array" ref="L394">INDEX('Subway Rank'!$L$2:$L$425,_xlfn.XMATCH($A394,'Subway Rank'!$C$2:$C$425),0)</f>
        <v>421</v>
      </c>
      <c r="M394" s="7"/>
      <c r="N394" s="7"/>
    </row>
    <row r="395" spans="1:14" x14ac:dyDescent="0.2">
      <c r="A395" s="59" t="s">
        <v>437</v>
      </c>
      <c r="B395" s="35" t="str">
        <f>'Avg Weekday'!B395</f>
        <v/>
      </c>
      <c r="C395" s="10" t="s">
        <v>18</v>
      </c>
      <c r="D395" s="11">
        <v>1462744</v>
      </c>
      <c r="E395" s="34">
        <v>1501152</v>
      </c>
      <c r="F395" s="34">
        <v>627402.96100000001</v>
      </c>
      <c r="G395" s="34">
        <v>742983</v>
      </c>
      <c r="H395" s="103">
        <v>968251</v>
      </c>
      <c r="I395" s="105" cm="1">
        <f t="array" ref="I395">INDEX('Subway Rank'!$K$2:$K$425,_xlfn.XMATCH($A395,'Subway Rank'!$C$2:$C$425),0)</f>
        <v>1046884</v>
      </c>
      <c r="J395" s="92">
        <f t="shared" si="14"/>
        <v>78633</v>
      </c>
      <c r="K395" s="67">
        <f t="shared" si="15"/>
        <v>8.12113801070177E-2</v>
      </c>
      <c r="L395" s="60" cm="1">
        <f t="array" ref="L395">INDEX('Subway Rank'!$L$2:$L$425,_xlfn.XMATCH($A395,'Subway Rank'!$C$2:$C$425),0)</f>
        <v>282</v>
      </c>
      <c r="M395" s="7"/>
      <c r="N395" s="7"/>
    </row>
    <row r="396" spans="1:14" x14ac:dyDescent="0.2">
      <c r="A396" s="59" t="s">
        <v>438</v>
      </c>
      <c r="B396" s="35" t="str">
        <f>'Avg Weekday'!B396</f>
        <v/>
      </c>
      <c r="C396" s="10" t="s">
        <v>18</v>
      </c>
      <c r="D396" s="11">
        <v>82248</v>
      </c>
      <c r="E396" s="34">
        <v>90358</v>
      </c>
      <c r="F396" s="34">
        <v>35836.959999999999</v>
      </c>
      <c r="G396" s="34">
        <v>39981</v>
      </c>
      <c r="H396" s="103">
        <v>49631</v>
      </c>
      <c r="I396" s="105" cm="1">
        <f t="array" ref="I396">INDEX('Subway Rank'!$K$2:$K$425,_xlfn.XMATCH($A396,'Subway Rank'!$C$2:$C$425),0)</f>
        <v>52378</v>
      </c>
      <c r="J396" s="92">
        <f t="shared" si="14"/>
        <v>2747</v>
      </c>
      <c r="K396" s="67">
        <f t="shared" si="15"/>
        <v>5.5348471721303215E-2</v>
      </c>
      <c r="L396" s="60" cm="1">
        <f t="array" ref="L396">INDEX('Subway Rank'!$L$2:$L$425,_xlfn.XMATCH($A396,'Subway Rank'!$C$2:$C$425),0)</f>
        <v>422</v>
      </c>
      <c r="M396" s="7"/>
      <c r="N396" s="7"/>
    </row>
    <row r="397" spans="1:14" x14ac:dyDescent="0.2">
      <c r="A397" s="59" t="s">
        <v>439</v>
      </c>
      <c r="B397" s="35">
        <f>'Avg Weekday'!B397</f>
        <v>47</v>
      </c>
      <c r="C397" s="10" t="s">
        <v>18</v>
      </c>
      <c r="D397" s="11">
        <v>2436810</v>
      </c>
      <c r="E397" s="34">
        <v>3038655</v>
      </c>
      <c r="F397" s="34">
        <v>1463280.0160000001</v>
      </c>
      <c r="G397" s="34">
        <v>1809540</v>
      </c>
      <c r="H397" s="103">
        <v>2365718</v>
      </c>
      <c r="I397" s="105" cm="1">
        <f t="array" ref="I397">INDEX('Subway Rank'!$K$2:$K$425,_xlfn.XMATCH($A397,'Subway Rank'!$C$2:$C$425),0)</f>
        <v>2763230</v>
      </c>
      <c r="J397" s="92">
        <f t="shared" si="14"/>
        <v>397512</v>
      </c>
      <c r="K397" s="67">
        <f t="shared" si="15"/>
        <v>0.16803017096712289</v>
      </c>
      <c r="L397" s="60" cm="1">
        <f t="array" ref="L397">INDEX('Subway Rank'!$L$2:$L$425,_xlfn.XMATCH($A397,'Subway Rank'!$C$2:$C$425),0)</f>
        <v>118</v>
      </c>
      <c r="M397" s="7"/>
      <c r="N397" s="7"/>
    </row>
    <row r="398" spans="1:14" x14ac:dyDescent="0.2">
      <c r="A398" s="59" t="s">
        <v>23</v>
      </c>
      <c r="B398" s="35" t="str">
        <f>'Avg Weekday'!B398</f>
        <v/>
      </c>
      <c r="C398" s="10" t="s">
        <v>18</v>
      </c>
      <c r="D398" s="11">
        <v>7218939</v>
      </c>
      <c r="E398" s="34">
        <v>7033377</v>
      </c>
      <c r="F398" s="34">
        <v>2368959.0320000001</v>
      </c>
      <c r="G398" s="34">
        <v>2830854</v>
      </c>
      <c r="H398" s="103">
        <v>4426924</v>
      </c>
      <c r="I398" s="105" cm="1">
        <f t="array" ref="I398">INDEX('Subway Rank'!$K$2:$K$425,_xlfn.XMATCH($A398,'Subway Rank'!$C$2:$C$425),0)</f>
        <v>5381184</v>
      </c>
      <c r="J398" s="92">
        <f t="shared" si="14"/>
        <v>954260</v>
      </c>
      <c r="K398" s="67">
        <f t="shared" si="15"/>
        <v>0.21555825218594221</v>
      </c>
      <c r="L398" s="60" cm="1">
        <f t="array" ref="L398">INDEX('Subway Rank'!$L$2:$L$425,_xlfn.XMATCH($A398,'Subway Rank'!$C$2:$C$425),0)</f>
        <v>47</v>
      </c>
      <c r="M398" s="7"/>
      <c r="N398" s="7"/>
    </row>
    <row r="399" spans="1:14" x14ac:dyDescent="0.2">
      <c r="A399" s="59" t="s">
        <v>440</v>
      </c>
      <c r="B399" s="35" t="str">
        <f>'Avg Weekday'!B399</f>
        <v/>
      </c>
      <c r="C399" s="10" t="s">
        <v>18</v>
      </c>
      <c r="D399" s="11">
        <v>3898046</v>
      </c>
      <c r="E399" s="34">
        <v>3867341</v>
      </c>
      <c r="F399" s="34">
        <v>1706574.9920000001</v>
      </c>
      <c r="G399" s="34">
        <v>2047952</v>
      </c>
      <c r="H399" s="103">
        <v>2446607</v>
      </c>
      <c r="I399" s="105" cm="1">
        <f t="array" ref="I399">INDEX('Subway Rank'!$K$2:$K$425,_xlfn.XMATCH($A399,'Subway Rank'!$C$2:$C$425),0)</f>
        <v>2676734</v>
      </c>
      <c r="J399" s="92">
        <f t="shared" si="14"/>
        <v>230127</v>
      </c>
      <c r="K399" s="67">
        <f t="shared" si="15"/>
        <v>9.4059650773499787E-2</v>
      </c>
      <c r="L399" s="60" cm="1">
        <f t="array" ref="L399">INDEX('Subway Rank'!$L$2:$L$425,_xlfn.XMATCH($A399,'Subway Rank'!$C$2:$C$425),0)</f>
        <v>120</v>
      </c>
      <c r="M399" s="7"/>
      <c r="N399" s="7"/>
    </row>
    <row r="400" spans="1:14" x14ac:dyDescent="0.2">
      <c r="A400" s="59" t="s">
        <v>441</v>
      </c>
      <c r="B400" s="35" t="str">
        <f>'Avg Weekday'!B400</f>
        <v/>
      </c>
      <c r="C400" s="10" t="s">
        <v>18</v>
      </c>
      <c r="D400" s="11">
        <v>1376087</v>
      </c>
      <c r="E400" s="34">
        <v>1347765</v>
      </c>
      <c r="F400" s="34">
        <v>709393.95</v>
      </c>
      <c r="G400" s="34">
        <v>715676</v>
      </c>
      <c r="H400" s="103">
        <v>775401</v>
      </c>
      <c r="I400" s="105" cm="1">
        <f t="array" ref="I400">INDEX('Subway Rank'!$K$2:$K$425,_xlfn.XMATCH($A400,'Subway Rank'!$C$2:$C$425),0)</f>
        <v>852781</v>
      </c>
      <c r="J400" s="92">
        <f t="shared" si="14"/>
        <v>77380</v>
      </c>
      <c r="K400" s="67">
        <f t="shared" si="15"/>
        <v>9.9793526188385107E-2</v>
      </c>
      <c r="L400" s="60" cm="1">
        <f t="array" ref="L400">INDEX('Subway Rank'!$L$2:$L$425,_xlfn.XMATCH($A400,'Subway Rank'!$C$2:$C$425),0)</f>
        <v>318</v>
      </c>
      <c r="M400" s="7"/>
      <c r="N400" s="7"/>
    </row>
    <row r="401" spans="1:14" x14ac:dyDescent="0.2">
      <c r="A401" s="59" t="s">
        <v>442</v>
      </c>
      <c r="B401" s="35" t="str">
        <f>'Avg Weekday'!B401</f>
        <v/>
      </c>
      <c r="C401" s="10" t="s">
        <v>18</v>
      </c>
      <c r="D401" s="11">
        <v>17799862</v>
      </c>
      <c r="E401" s="34">
        <v>17568837</v>
      </c>
      <c r="F401" s="34">
        <v>6944922.9409999996</v>
      </c>
      <c r="G401" s="34">
        <v>9206396</v>
      </c>
      <c r="H401" s="103">
        <v>11722581</v>
      </c>
      <c r="I401" s="105" cm="1">
        <f t="array" ref="I401">INDEX('Subway Rank'!$K$2:$K$425,_xlfn.XMATCH($A401,'Subway Rank'!$C$2:$C$425),0)</f>
        <v>13876213</v>
      </c>
      <c r="J401" s="92">
        <f t="shared" si="14"/>
        <v>2153632</v>
      </c>
      <c r="K401" s="67">
        <f t="shared" si="15"/>
        <v>0.18371653819239978</v>
      </c>
      <c r="L401" s="60" cm="1">
        <f t="array" ref="L401">INDEX('Subway Rank'!$L$2:$L$425,_xlfn.XMATCH($A401,'Subway Rank'!$C$2:$C$425),0)</f>
        <v>10</v>
      </c>
      <c r="M401" s="7"/>
      <c r="N401" s="7"/>
    </row>
    <row r="402" spans="1:14" x14ac:dyDescent="0.2">
      <c r="A402" s="59" t="s">
        <v>443</v>
      </c>
      <c r="B402" s="35" t="str">
        <f>'Avg Weekday'!B402</f>
        <v/>
      </c>
      <c r="C402" s="10" t="s">
        <v>18</v>
      </c>
      <c r="D402" s="11">
        <v>927801</v>
      </c>
      <c r="E402" s="34">
        <v>1310163</v>
      </c>
      <c r="F402" s="34">
        <v>609686.93400000001</v>
      </c>
      <c r="G402" s="34">
        <v>689509</v>
      </c>
      <c r="H402" s="103">
        <v>861278</v>
      </c>
      <c r="I402" s="105" cm="1">
        <f t="array" ref="I402">INDEX('Subway Rank'!$K$2:$K$425,_xlfn.XMATCH($A402,'Subway Rank'!$C$2:$C$425),0)</f>
        <v>923548</v>
      </c>
      <c r="J402" s="92">
        <f t="shared" si="14"/>
        <v>62270</v>
      </c>
      <c r="K402" s="67">
        <f t="shared" si="15"/>
        <v>7.2299536270518924E-2</v>
      </c>
      <c r="L402" s="60" cm="1">
        <f t="array" ref="L402">INDEX('Subway Rank'!$L$2:$L$425,_xlfn.XMATCH($A402,'Subway Rank'!$C$2:$C$425),0)</f>
        <v>296</v>
      </c>
      <c r="M402" s="7"/>
      <c r="N402" s="7"/>
    </row>
    <row r="403" spans="1:14" x14ac:dyDescent="0.2">
      <c r="A403" s="59" t="s">
        <v>444</v>
      </c>
      <c r="B403" s="35" t="str">
        <f>'Avg Weekday'!B403</f>
        <v/>
      </c>
      <c r="C403" s="10" t="s">
        <v>18</v>
      </c>
      <c r="D403" s="11">
        <v>8115385</v>
      </c>
      <c r="E403" s="34">
        <v>8027234</v>
      </c>
      <c r="F403" s="34">
        <v>3100666.98</v>
      </c>
      <c r="G403" s="34">
        <v>3659612</v>
      </c>
      <c r="H403" s="103">
        <v>4794614</v>
      </c>
      <c r="I403" s="105" cm="1">
        <f t="array" ref="I403">INDEX('Subway Rank'!$K$2:$K$425,_xlfn.XMATCH($A403,'Subway Rank'!$C$2:$C$425),0)</f>
        <v>5509732</v>
      </c>
      <c r="J403" s="92">
        <f t="shared" si="14"/>
        <v>715118</v>
      </c>
      <c r="K403" s="67">
        <f t="shared" si="15"/>
        <v>0.14915027570519754</v>
      </c>
      <c r="L403" s="60" cm="1">
        <f t="array" ref="L403">INDEX('Subway Rank'!$L$2:$L$425,_xlfn.XMATCH($A403,'Subway Rank'!$C$2:$C$425),0)</f>
        <v>42</v>
      </c>
      <c r="M403" s="7"/>
      <c r="N403" s="7"/>
    </row>
    <row r="404" spans="1:14" x14ac:dyDescent="0.2">
      <c r="A404" s="59" t="s">
        <v>445</v>
      </c>
      <c r="B404" s="35" t="str">
        <f>'Avg Weekday'!B404</f>
        <v/>
      </c>
      <c r="C404" s="10" t="s">
        <v>18</v>
      </c>
      <c r="D404" s="11">
        <v>1400512</v>
      </c>
      <c r="E404" s="34">
        <v>1776084</v>
      </c>
      <c r="F404" s="34">
        <v>841585.00199999998</v>
      </c>
      <c r="G404" s="34">
        <v>937847</v>
      </c>
      <c r="H404" s="103">
        <v>1132629</v>
      </c>
      <c r="I404" s="105" cm="1">
        <f t="array" ref="I404">INDEX('Subway Rank'!$K$2:$K$425,_xlfn.XMATCH($A404,'Subway Rank'!$C$2:$C$425),0)</f>
        <v>1195169</v>
      </c>
      <c r="J404" s="92">
        <f t="shared" si="14"/>
        <v>62540</v>
      </c>
      <c r="K404" s="67">
        <f t="shared" si="15"/>
        <v>5.5216668476615029E-2</v>
      </c>
      <c r="L404" s="60" cm="1">
        <f t="array" ref="L404">INDEX('Subway Rank'!$L$2:$L$425,_xlfn.XMATCH($A404,'Subway Rank'!$C$2:$C$425),0)</f>
        <v>247</v>
      </c>
      <c r="M404" s="7"/>
      <c r="N404" s="7"/>
    </row>
    <row r="405" spans="1:14" x14ac:dyDescent="0.2">
      <c r="A405" s="59" t="s">
        <v>446</v>
      </c>
      <c r="B405" s="35" t="str">
        <f>'Avg Weekday'!B405</f>
        <v/>
      </c>
      <c r="C405" s="10" t="s">
        <v>18</v>
      </c>
      <c r="D405" s="11">
        <v>5713827</v>
      </c>
      <c r="E405" s="34">
        <v>5730846</v>
      </c>
      <c r="F405" s="34">
        <v>2394478.9840000002</v>
      </c>
      <c r="G405" s="34">
        <v>2932966</v>
      </c>
      <c r="H405" s="103">
        <v>3588300</v>
      </c>
      <c r="I405" s="105" cm="1">
        <f t="array" ref="I405">INDEX('Subway Rank'!$K$2:$K$425,_xlfn.XMATCH($A405,'Subway Rank'!$C$2:$C$425),0)</f>
        <v>3893242</v>
      </c>
      <c r="J405" s="92">
        <f t="shared" si="14"/>
        <v>304942</v>
      </c>
      <c r="K405" s="67">
        <f t="shared" si="15"/>
        <v>8.4982303597803968E-2</v>
      </c>
      <c r="L405" s="60" cm="1">
        <f t="array" ref="L405">INDEX('Subway Rank'!$L$2:$L$425,_xlfn.XMATCH($A405,'Subway Rank'!$C$2:$C$425),0)</f>
        <v>71</v>
      </c>
      <c r="M405" s="7"/>
      <c r="N405" s="7"/>
    </row>
    <row r="406" spans="1:14" x14ac:dyDescent="0.2">
      <c r="A406" s="59" t="s">
        <v>447</v>
      </c>
      <c r="B406" s="35" t="str">
        <f>'Avg Weekday'!B406</f>
        <v/>
      </c>
      <c r="C406" s="10" t="s">
        <v>18</v>
      </c>
      <c r="D406" s="11">
        <v>1154695</v>
      </c>
      <c r="E406" s="34">
        <v>1171303</v>
      </c>
      <c r="F406" s="34">
        <v>325749.96299999999</v>
      </c>
      <c r="G406" s="34">
        <v>457932</v>
      </c>
      <c r="H406" s="103">
        <v>766744</v>
      </c>
      <c r="I406" s="105" cm="1">
        <f t="array" ref="I406">INDEX('Subway Rank'!$K$2:$K$425,_xlfn.XMATCH($A406,'Subway Rank'!$C$2:$C$425),0)</f>
        <v>826955</v>
      </c>
      <c r="J406" s="92">
        <f t="shared" si="14"/>
        <v>60211</v>
      </c>
      <c r="K406" s="67">
        <f t="shared" si="15"/>
        <v>7.8528165854574672E-2</v>
      </c>
      <c r="L406" s="60" cm="1">
        <f t="array" ref="L406">INDEX('Subway Rank'!$L$2:$L$425,_xlfn.XMATCH($A406,'Subway Rank'!$C$2:$C$425),0)</f>
        <v>342</v>
      </c>
      <c r="M406" s="7"/>
      <c r="N406" s="7"/>
    </row>
    <row r="407" spans="1:14" x14ac:dyDescent="0.2">
      <c r="A407" s="59" t="s">
        <v>448</v>
      </c>
      <c r="B407" s="35" t="str">
        <f>'Avg Weekday'!B407</f>
        <v/>
      </c>
      <c r="C407" s="10" t="s">
        <v>18</v>
      </c>
      <c r="D407" s="11">
        <v>1932478</v>
      </c>
      <c r="E407" s="34">
        <v>1885928</v>
      </c>
      <c r="F407" s="34">
        <v>705574.06299999997</v>
      </c>
      <c r="G407" s="34">
        <v>703246</v>
      </c>
      <c r="H407" s="103">
        <v>1038309</v>
      </c>
      <c r="I407" s="105" cm="1">
        <f t="array" ref="I407">INDEX('Subway Rank'!$K$2:$K$425,_xlfn.XMATCH($A407,'Subway Rank'!$C$2:$C$425),0)</f>
        <v>1039399</v>
      </c>
      <c r="J407" s="92">
        <f t="shared" si="14"/>
        <v>1090</v>
      </c>
      <c r="K407" s="67">
        <f t="shared" si="15"/>
        <v>1.0497838312101696E-3</v>
      </c>
      <c r="L407" s="60" cm="1">
        <f t="array" ref="L407">INDEX('Subway Rank'!$L$2:$L$425,_xlfn.XMATCH($A407,'Subway Rank'!$C$2:$C$425),0)</f>
        <v>264</v>
      </c>
      <c r="M407" s="7"/>
      <c r="N407" s="7"/>
    </row>
    <row r="408" spans="1:14" x14ac:dyDescent="0.2">
      <c r="A408" s="59" t="s">
        <v>449</v>
      </c>
      <c r="B408" s="35" t="str">
        <f>'Avg Weekday'!B408</f>
        <v/>
      </c>
      <c r="C408" s="10" t="s">
        <v>18</v>
      </c>
      <c r="D408" s="11">
        <v>10681269</v>
      </c>
      <c r="E408" s="34">
        <v>10010419</v>
      </c>
      <c r="F408" s="34">
        <v>4284645.949</v>
      </c>
      <c r="G408" s="34">
        <v>4766773</v>
      </c>
      <c r="H408" s="103">
        <v>5240027</v>
      </c>
      <c r="I408" s="105" cm="1">
        <f t="array" ref="I408">INDEX('Subway Rank'!$K$2:$K$425,_xlfn.XMATCH($A408,'Subway Rank'!$C$2:$C$425),0)</f>
        <v>5715839</v>
      </c>
      <c r="J408" s="92">
        <f t="shared" si="14"/>
        <v>475812</v>
      </c>
      <c r="K408" s="67">
        <f t="shared" si="15"/>
        <v>9.0803348914041862E-2</v>
      </c>
      <c r="L408" s="60" cm="1">
        <f t="array" ref="L408">INDEX('Subway Rank'!$L$2:$L$425,_xlfn.XMATCH($A408,'Subway Rank'!$C$2:$C$425),0)</f>
        <v>33</v>
      </c>
      <c r="M408" s="7"/>
      <c r="N408" s="7"/>
    </row>
    <row r="409" spans="1:14" x14ac:dyDescent="0.2">
      <c r="A409" s="59" t="s">
        <v>450</v>
      </c>
      <c r="B409" s="35" t="str">
        <f>'Avg Weekday'!B409</f>
        <v/>
      </c>
      <c r="C409" s="10" t="s">
        <v>18</v>
      </c>
      <c r="D409" s="11">
        <v>6270766</v>
      </c>
      <c r="E409" s="34">
        <v>6262449</v>
      </c>
      <c r="F409" s="34">
        <v>2741359.0490000001</v>
      </c>
      <c r="G409" s="34">
        <v>3023613</v>
      </c>
      <c r="H409" s="103">
        <v>3723038</v>
      </c>
      <c r="I409" s="105" cm="1">
        <f t="array" ref="I409">INDEX('Subway Rank'!$K$2:$K$425,_xlfn.XMATCH($A409,'Subway Rank'!$C$2:$C$425),0)</f>
        <v>3944828</v>
      </c>
      <c r="J409" s="92">
        <f t="shared" si="14"/>
        <v>221790</v>
      </c>
      <c r="K409" s="67">
        <f t="shared" si="15"/>
        <v>5.9572317016372112E-2</v>
      </c>
      <c r="L409" s="60" cm="1">
        <f t="array" ref="L409">INDEX('Subway Rank'!$L$2:$L$425,_xlfn.XMATCH($A409,'Subway Rank'!$C$2:$C$425),0)</f>
        <v>67</v>
      </c>
      <c r="M409" s="7"/>
      <c r="N409" s="7"/>
    </row>
    <row r="410" spans="1:14" x14ac:dyDescent="0.2">
      <c r="A410" s="59" t="s">
        <v>451</v>
      </c>
      <c r="B410" s="35" t="str">
        <f>'Avg Weekday'!B410</f>
        <v/>
      </c>
      <c r="C410" s="10" t="s">
        <v>18</v>
      </c>
      <c r="D410" s="11">
        <v>1502672</v>
      </c>
      <c r="E410" s="34">
        <v>1412179</v>
      </c>
      <c r="F410" s="34">
        <v>807092.96900000004</v>
      </c>
      <c r="G410" s="34">
        <v>777620</v>
      </c>
      <c r="H410" s="103">
        <v>907248</v>
      </c>
      <c r="I410" s="105" cm="1">
        <f t="array" ref="I410">INDEX('Subway Rank'!$K$2:$K$425,_xlfn.XMATCH($A410,'Subway Rank'!$C$2:$C$425),0)</f>
        <v>1010728</v>
      </c>
      <c r="J410" s="92">
        <f t="shared" si="14"/>
        <v>103480</v>
      </c>
      <c r="K410" s="67">
        <f t="shared" si="15"/>
        <v>0.11405922085251222</v>
      </c>
      <c r="L410" s="60" cm="1">
        <f t="array" ref="L410">INDEX('Subway Rank'!$L$2:$L$425,_xlfn.XMATCH($A410,'Subway Rank'!$C$2:$C$425),0)</f>
        <v>288</v>
      </c>
      <c r="M410" s="7"/>
      <c r="N410" s="7"/>
    </row>
    <row r="411" spans="1:14" x14ac:dyDescent="0.2">
      <c r="A411" s="59" t="s">
        <v>452</v>
      </c>
      <c r="B411" s="35" t="str">
        <f>'Avg Weekday'!B411</f>
        <v/>
      </c>
      <c r="C411" s="10" t="s">
        <v>18</v>
      </c>
      <c r="D411" s="11">
        <v>6896657</v>
      </c>
      <c r="E411" s="34">
        <v>6883317</v>
      </c>
      <c r="F411" s="34">
        <v>3622647.048</v>
      </c>
      <c r="G411" s="34">
        <v>4656086</v>
      </c>
      <c r="H411" s="103">
        <v>5520086</v>
      </c>
      <c r="I411" s="105" cm="1">
        <f t="array" ref="I411">INDEX('Subway Rank'!$K$2:$K$425,_xlfn.XMATCH($A411,'Subway Rank'!$C$2:$C$425),0)</f>
        <v>6720760</v>
      </c>
      <c r="J411" s="92">
        <f t="shared" si="14"/>
        <v>1200674</v>
      </c>
      <c r="K411" s="67">
        <f t="shared" si="15"/>
        <v>0.21751001705408213</v>
      </c>
      <c r="L411" s="60" cm="1">
        <f t="array" ref="L411">INDEX('Subway Rank'!$L$2:$L$425,_xlfn.XMATCH($A411,'Subway Rank'!$C$2:$C$425),0)</f>
        <v>31</v>
      </c>
      <c r="M411" s="7"/>
      <c r="N411" s="7"/>
    </row>
    <row r="412" spans="1:14" x14ac:dyDescent="0.2">
      <c r="A412" s="59" t="s">
        <v>453</v>
      </c>
      <c r="B412" s="35" t="str">
        <f>'Avg Weekday'!B412</f>
        <v/>
      </c>
      <c r="C412" s="10" t="s">
        <v>18</v>
      </c>
      <c r="D412" s="11">
        <v>7680149</v>
      </c>
      <c r="E412" s="34">
        <v>7625674</v>
      </c>
      <c r="F412" s="34">
        <v>3054242.01</v>
      </c>
      <c r="G412" s="34">
        <v>3508016</v>
      </c>
      <c r="H412" s="103">
        <v>4448452</v>
      </c>
      <c r="I412" s="105" cm="1">
        <f t="array" ref="I412">INDEX('Subway Rank'!$K$2:$K$425,_xlfn.XMATCH($A412,'Subway Rank'!$C$2:$C$425),0)</f>
        <v>5016215</v>
      </c>
      <c r="J412" s="92">
        <f t="shared" si="14"/>
        <v>567763</v>
      </c>
      <c r="K412" s="67">
        <f t="shared" si="15"/>
        <v>0.12763158959566159</v>
      </c>
      <c r="L412" s="60" cm="1">
        <f t="array" ref="L412">INDEX('Subway Rank'!$L$2:$L$425,_xlfn.XMATCH($A412,'Subway Rank'!$C$2:$C$425),0)</f>
        <v>49</v>
      </c>
      <c r="M412" s="7"/>
      <c r="N412" s="7"/>
    </row>
    <row r="413" spans="1:14" x14ac:dyDescent="0.2">
      <c r="A413" s="59" t="s">
        <v>454</v>
      </c>
      <c r="B413" s="35" t="str">
        <f>'Avg Weekday'!B413</f>
        <v/>
      </c>
      <c r="C413" s="10" t="s">
        <v>18</v>
      </c>
      <c r="D413" s="11">
        <v>1756825</v>
      </c>
      <c r="E413" s="34">
        <v>2025162</v>
      </c>
      <c r="F413" s="34">
        <v>311887.96000000002</v>
      </c>
      <c r="G413" s="34">
        <v>1034620</v>
      </c>
      <c r="H413" s="103">
        <v>1430664</v>
      </c>
      <c r="I413" s="105" cm="1">
        <f t="array" ref="I413">INDEX('Subway Rank'!$K$2:$K$425,_xlfn.XMATCH($A413,'Subway Rank'!$C$2:$C$425),0)</f>
        <v>1818251</v>
      </c>
      <c r="J413" s="92">
        <f t="shared" si="14"/>
        <v>387587</v>
      </c>
      <c r="K413" s="67">
        <f t="shared" si="15"/>
        <v>0.27091406507747451</v>
      </c>
      <c r="L413" s="60" cm="1">
        <f t="array" ref="L413">INDEX('Subway Rank'!$L$2:$L$425,_xlfn.XMATCH($A413,'Subway Rank'!$C$2:$C$425),0)</f>
        <v>220</v>
      </c>
      <c r="M413" s="7"/>
      <c r="N413" s="7"/>
    </row>
    <row r="414" spans="1:14" x14ac:dyDescent="0.2">
      <c r="A414" s="59" t="s">
        <v>455</v>
      </c>
      <c r="B414" s="35" t="str">
        <f>'Avg Weekday'!B414</f>
        <v/>
      </c>
      <c r="C414" s="10" t="s">
        <v>18</v>
      </c>
      <c r="D414" s="11">
        <v>954875</v>
      </c>
      <c r="E414" s="34">
        <v>1090449</v>
      </c>
      <c r="F414" s="34">
        <v>514007.016</v>
      </c>
      <c r="G414" s="34">
        <v>612324</v>
      </c>
      <c r="H414" s="103">
        <v>749356</v>
      </c>
      <c r="I414" s="105" cm="1">
        <f t="array" ref="I414">INDEX('Subway Rank'!$K$2:$K$425,_xlfn.XMATCH($A414,'Subway Rank'!$C$2:$C$425),0)</f>
        <v>798449</v>
      </c>
      <c r="J414" s="92">
        <f t="shared" si="14"/>
        <v>49093</v>
      </c>
      <c r="K414" s="67">
        <f t="shared" si="15"/>
        <v>6.5513587667276968E-2</v>
      </c>
      <c r="L414" s="60" cm="1">
        <f t="array" ref="L414">INDEX('Subway Rank'!$L$2:$L$425,_xlfn.XMATCH($A414,'Subway Rank'!$C$2:$C$425),0)</f>
        <v>321</v>
      </c>
      <c r="M414" s="7"/>
      <c r="N414" s="7"/>
    </row>
    <row r="415" spans="1:14" x14ac:dyDescent="0.2">
      <c r="A415" s="59" t="s">
        <v>456</v>
      </c>
      <c r="B415" s="35" t="str">
        <f>'Avg Weekday'!B415</f>
        <v/>
      </c>
      <c r="C415" s="10" t="s">
        <v>18</v>
      </c>
      <c r="D415" s="11">
        <v>2097374</v>
      </c>
      <c r="E415" s="34">
        <v>2008091</v>
      </c>
      <c r="F415" s="34">
        <v>902164.799</v>
      </c>
      <c r="G415" s="34">
        <v>1067116</v>
      </c>
      <c r="H415" s="103">
        <v>1268933</v>
      </c>
      <c r="I415" s="105" cm="1">
        <f t="array" ref="I415">INDEX('Subway Rank'!$K$2:$K$425,_xlfn.XMATCH($A415,'Subway Rank'!$C$2:$C$425),0)</f>
        <v>1400392</v>
      </c>
      <c r="J415" s="92">
        <f t="shared" si="14"/>
        <v>131459</v>
      </c>
      <c r="K415" s="67">
        <f t="shared" si="15"/>
        <v>0.10359806230904232</v>
      </c>
      <c r="L415" s="60" cm="1">
        <f t="array" ref="L415">INDEX('Subway Rank'!$L$2:$L$425,_xlfn.XMATCH($A415,'Subway Rank'!$C$2:$C$425),0)</f>
        <v>217</v>
      </c>
      <c r="M415" s="7"/>
      <c r="N415" s="7"/>
    </row>
    <row r="416" spans="1:14" x14ac:dyDescent="0.2">
      <c r="A416" s="59" t="s">
        <v>457</v>
      </c>
      <c r="B416" s="35" t="str">
        <f>'Avg Weekday'!B416</f>
        <v/>
      </c>
      <c r="C416" s="10" t="s">
        <v>18</v>
      </c>
      <c r="D416" s="11">
        <v>2296755</v>
      </c>
      <c r="E416" s="34">
        <v>2216647</v>
      </c>
      <c r="F416" s="34">
        <v>1019114.9939999999</v>
      </c>
      <c r="G416" s="34">
        <v>1076417</v>
      </c>
      <c r="H416" s="103">
        <v>1263152</v>
      </c>
      <c r="I416" s="105" cm="1">
        <f t="array" ref="I416">INDEX('Subway Rank'!$K$2:$K$425,_xlfn.XMATCH($A416,'Subway Rank'!$C$2:$C$425),0)</f>
        <v>1285335</v>
      </c>
      <c r="J416" s="92">
        <f t="shared" si="14"/>
        <v>22183</v>
      </c>
      <c r="K416" s="67">
        <f t="shared" si="15"/>
        <v>1.7561623620910231E-2</v>
      </c>
      <c r="L416" s="60" cm="1">
        <f t="array" ref="L416">INDEX('Subway Rank'!$L$2:$L$425,_xlfn.XMATCH($A416,'Subway Rank'!$C$2:$C$425),0)</f>
        <v>228</v>
      </c>
      <c r="M416" s="7"/>
      <c r="N416" s="7"/>
    </row>
    <row r="417" spans="1:14" x14ac:dyDescent="0.2">
      <c r="A417" s="59" t="s">
        <v>458</v>
      </c>
      <c r="B417" s="35" t="str">
        <f>'Avg Weekday'!B417</f>
        <v/>
      </c>
      <c r="C417" s="10" t="s">
        <v>18</v>
      </c>
      <c r="D417" s="11">
        <v>2003517</v>
      </c>
      <c r="E417" s="34">
        <v>2086114</v>
      </c>
      <c r="F417" s="34">
        <v>1089861.004</v>
      </c>
      <c r="G417" s="34">
        <v>1133530</v>
      </c>
      <c r="H417" s="103">
        <v>1377535</v>
      </c>
      <c r="I417" s="105" cm="1">
        <f t="array" ref="I417">INDEX('Subway Rank'!$K$2:$K$425,_xlfn.XMATCH($A417,'Subway Rank'!$C$2:$C$425),0)</f>
        <v>1584984</v>
      </c>
      <c r="J417" s="92">
        <f t="shared" si="14"/>
        <v>207449</v>
      </c>
      <c r="K417" s="67">
        <f t="shared" si="15"/>
        <v>0.15059435876402413</v>
      </c>
      <c r="L417" s="60" cm="1">
        <f t="array" ref="L417">INDEX('Subway Rank'!$L$2:$L$425,_xlfn.XMATCH($A417,'Subway Rank'!$C$2:$C$425),0)</f>
        <v>201</v>
      </c>
      <c r="M417" s="7"/>
      <c r="N417" s="7"/>
    </row>
    <row r="418" spans="1:14" x14ac:dyDescent="0.2">
      <c r="A418" s="59" t="s">
        <v>459</v>
      </c>
      <c r="B418" s="35" t="str">
        <f>'Avg Weekday'!B418</f>
        <v/>
      </c>
      <c r="C418" s="10" t="s">
        <v>18</v>
      </c>
      <c r="D418" s="11">
        <v>3886574</v>
      </c>
      <c r="E418" s="34">
        <v>4334290</v>
      </c>
      <c r="F418" s="34">
        <v>1422188.0349999999</v>
      </c>
      <c r="G418" s="34">
        <v>1691730</v>
      </c>
      <c r="H418" s="103">
        <v>2662316</v>
      </c>
      <c r="I418" s="105" cm="1">
        <f t="array" ref="I418">INDEX('Subway Rank'!$K$2:$K$425,_xlfn.XMATCH($A418,'Subway Rank'!$C$2:$C$425),0)</f>
        <v>3645653</v>
      </c>
      <c r="J418" s="92">
        <f t="shared" ref="J418:J428" si="16">I418-H418</f>
        <v>983337</v>
      </c>
      <c r="K418" s="67">
        <f t="shared" ref="K418:K427" si="17">J418/H418</f>
        <v>0.36935397601186337</v>
      </c>
      <c r="L418" s="60" cm="1">
        <f t="array" ref="L418">INDEX('Subway Rank'!$L$2:$L$425,_xlfn.XMATCH($A418,'Subway Rank'!$C$2:$C$425),0)</f>
        <v>83</v>
      </c>
      <c r="M418" s="7"/>
      <c r="N418" s="7"/>
    </row>
    <row r="419" spans="1:14" x14ac:dyDescent="0.2">
      <c r="A419" s="59" t="s">
        <v>460</v>
      </c>
      <c r="B419" s="35" t="str">
        <f>'Avg Weekday'!B419</f>
        <v/>
      </c>
      <c r="C419" s="10" t="s">
        <v>18</v>
      </c>
      <c r="D419" s="11">
        <v>5079051</v>
      </c>
      <c r="E419" s="34">
        <v>5018211</v>
      </c>
      <c r="F419" s="34">
        <v>1790223.0560000001</v>
      </c>
      <c r="G419" s="34">
        <v>2225527</v>
      </c>
      <c r="H419" s="103">
        <v>3116629</v>
      </c>
      <c r="I419" s="105" cm="1">
        <f t="array" ref="I419">INDEX('Subway Rank'!$K$2:$K$425,_xlfn.XMATCH($A419,'Subway Rank'!$C$2:$C$425),0)</f>
        <v>3573523</v>
      </c>
      <c r="J419" s="92">
        <f t="shared" si="16"/>
        <v>456894</v>
      </c>
      <c r="K419" s="67">
        <f t="shared" si="17"/>
        <v>0.14659877707612937</v>
      </c>
      <c r="L419" s="60" cm="1">
        <f t="array" ref="L419">INDEX('Subway Rank'!$L$2:$L$425,_xlfn.XMATCH($A419,'Subway Rank'!$C$2:$C$425),0)</f>
        <v>92</v>
      </c>
      <c r="M419" s="7"/>
      <c r="N419" s="7"/>
    </row>
    <row r="420" spans="1:14" x14ac:dyDescent="0.2">
      <c r="A420" s="59" t="s">
        <v>461</v>
      </c>
      <c r="B420" s="35"/>
      <c r="C420" s="10" t="s">
        <v>18</v>
      </c>
      <c r="D420" s="11">
        <v>2336304</v>
      </c>
      <c r="E420" s="34">
        <v>2299903</v>
      </c>
      <c r="F420" s="34">
        <v>1040868.953</v>
      </c>
      <c r="G420" s="34">
        <v>1196776</v>
      </c>
      <c r="H420" s="103">
        <v>1459323</v>
      </c>
      <c r="I420" s="105" cm="1">
        <f t="array" ref="I420">INDEX('Subway Rank'!$K$2:$K$425,_xlfn.XMATCH($A420,'Subway Rank'!$C$2:$C$425),0)</f>
        <v>1519523</v>
      </c>
      <c r="J420" s="92">
        <f t="shared" si="16"/>
        <v>60200</v>
      </c>
      <c r="K420" s="67">
        <f t="shared" si="17"/>
        <v>4.1252005210635344E-2</v>
      </c>
      <c r="L420" s="60" cm="1">
        <f t="array" ref="L420">INDEX('Subway Rank'!$L$2:$L$425,_xlfn.XMATCH($A420,'Subway Rank'!$C$2:$C$425),0)</f>
        <v>203</v>
      </c>
      <c r="M420" s="7"/>
      <c r="N420" s="7"/>
    </row>
    <row r="421" spans="1:14" x14ac:dyDescent="0.2">
      <c r="A421" s="59" t="s">
        <v>462</v>
      </c>
      <c r="B421" s="35" t="str">
        <f>'Avg Weekday'!B421</f>
        <v/>
      </c>
      <c r="C421" s="10" t="s">
        <v>18</v>
      </c>
      <c r="D421" s="11">
        <v>240483</v>
      </c>
      <c r="E421" s="34">
        <v>228144</v>
      </c>
      <c r="F421" s="34">
        <v>110132.99</v>
      </c>
      <c r="G421" s="34">
        <v>109098</v>
      </c>
      <c r="H421" s="103">
        <v>131421</v>
      </c>
      <c r="I421" s="105" cm="1">
        <f t="array" ref="I421">INDEX('Subway Rank'!$K$2:$K$425,_xlfn.XMATCH($A421,'Subway Rank'!$C$2:$C$425),0)</f>
        <v>132504</v>
      </c>
      <c r="J421" s="92">
        <f t="shared" si="16"/>
        <v>1083</v>
      </c>
      <c r="K421" s="67">
        <f t="shared" si="17"/>
        <v>8.2406921268290464E-3</v>
      </c>
      <c r="L421" s="60" cm="1">
        <f t="array" ref="L421">INDEX('Subway Rank'!$L$2:$L$425,_xlfn.XMATCH($A421,'Subway Rank'!$C$2:$C$425),0)</f>
        <v>420</v>
      </c>
      <c r="M421" s="7"/>
      <c r="N421" s="7"/>
    </row>
    <row r="422" spans="1:14" x14ac:dyDescent="0.2">
      <c r="A422" s="59" t="s">
        <v>463</v>
      </c>
      <c r="B422" s="35" t="str">
        <f>'Avg Weekday'!B422</f>
        <v/>
      </c>
      <c r="C422" s="10" t="s">
        <v>18</v>
      </c>
      <c r="D422" s="11">
        <v>565714</v>
      </c>
      <c r="E422" s="34">
        <v>1080829</v>
      </c>
      <c r="F422" s="34">
        <v>474805.94</v>
      </c>
      <c r="G422" s="34">
        <v>466641</v>
      </c>
      <c r="H422" s="103">
        <v>531319</v>
      </c>
      <c r="I422" s="105" cm="1">
        <f t="array" ref="I422">INDEX('Subway Rank'!$K$2:$K$425,_xlfn.XMATCH($A422,'Subway Rank'!$C$2:$C$425),0)</f>
        <v>617361</v>
      </c>
      <c r="J422" s="92">
        <f t="shared" si="16"/>
        <v>86042</v>
      </c>
      <c r="K422" s="67">
        <f t="shared" si="17"/>
        <v>0.16194037856730137</v>
      </c>
      <c r="L422" s="60" cm="1">
        <f t="array" ref="L422">INDEX('Subway Rank'!$L$2:$L$425,_xlfn.XMATCH($A422,'Subway Rank'!$C$2:$C$425),0)</f>
        <v>358</v>
      </c>
      <c r="M422" s="7"/>
      <c r="N422" s="7"/>
    </row>
    <row r="423" spans="1:14" x14ac:dyDescent="0.2">
      <c r="A423" s="59" t="s">
        <v>554</v>
      </c>
      <c r="B423" s="35" t="str">
        <f>'Avg Weekday'!B423</f>
        <v/>
      </c>
      <c r="C423" s="10" t="s">
        <v>18</v>
      </c>
      <c r="D423" s="11">
        <v>5075623</v>
      </c>
      <c r="E423" s="34">
        <v>4715335</v>
      </c>
      <c r="F423" s="34">
        <v>1768131.003</v>
      </c>
      <c r="G423" s="34">
        <v>2110765</v>
      </c>
      <c r="H423" s="103">
        <v>2629433</v>
      </c>
      <c r="I423" s="105" cm="1">
        <f t="array" ref="I423">INDEX('Subway Rank'!$K$2:$K$425,_xlfn.XMATCH($A423,'Subway Rank'!$C$2:$C$425),0)</f>
        <v>2730057</v>
      </c>
      <c r="J423" s="92">
        <f t="shared" si="16"/>
        <v>100624</v>
      </c>
      <c r="K423" s="67">
        <f t="shared" si="17"/>
        <v>3.826832628935592E-2</v>
      </c>
      <c r="L423" s="60" cm="1">
        <f t="array" ref="L423">INDEX('Subway Rank'!$L$2:$L$425,_xlfn.XMATCH($A423,'Subway Rank'!$C$2:$C$425),0)</f>
        <v>121</v>
      </c>
      <c r="M423" s="7"/>
      <c r="N423" s="7"/>
    </row>
    <row r="424" spans="1:14" x14ac:dyDescent="0.2">
      <c r="A424" s="59" t="s">
        <v>464</v>
      </c>
      <c r="B424" s="35" t="str">
        <f>'Avg Weekday'!B424</f>
        <v/>
      </c>
      <c r="C424" s="10" t="s">
        <v>18</v>
      </c>
      <c r="D424" s="11">
        <v>1303795</v>
      </c>
      <c r="E424" s="34">
        <v>1345420</v>
      </c>
      <c r="F424" s="34">
        <v>702013.01300000004</v>
      </c>
      <c r="G424" s="34">
        <v>707596</v>
      </c>
      <c r="H424" s="103">
        <v>836028</v>
      </c>
      <c r="I424" s="105" cm="1">
        <f t="array" ref="I424">INDEX('Subway Rank'!$K$2:$K$425,_xlfn.XMATCH($A424,'Subway Rank'!$C$2:$C$425),0)</f>
        <v>882617</v>
      </c>
      <c r="J424" s="92">
        <f t="shared" si="16"/>
        <v>46589</v>
      </c>
      <c r="K424" s="67">
        <f t="shared" si="17"/>
        <v>5.5726602458290871E-2</v>
      </c>
      <c r="L424" s="60" cm="1">
        <f t="array" ref="L424">INDEX('Subway Rank'!$L$2:$L$425,_xlfn.XMATCH($A424,'Subway Rank'!$C$2:$C$425),0)</f>
        <v>316</v>
      </c>
      <c r="M424" s="7"/>
      <c r="N424" s="7"/>
    </row>
    <row r="425" spans="1:14" x14ac:dyDescent="0.2">
      <c r="A425" s="59" t="s">
        <v>465</v>
      </c>
      <c r="B425" s="35" t="str">
        <f>'Avg Weekday'!B425</f>
        <v/>
      </c>
      <c r="C425" s="10" t="s">
        <v>18</v>
      </c>
      <c r="D425" s="11">
        <v>7282128</v>
      </c>
      <c r="E425" s="34">
        <v>7354064</v>
      </c>
      <c r="F425" s="34">
        <v>2951061.0630000001</v>
      </c>
      <c r="G425" s="34">
        <v>3799692</v>
      </c>
      <c r="H425" s="103">
        <v>4770175</v>
      </c>
      <c r="I425" s="105" cm="1">
        <f t="array" ref="I425">INDEX('Subway Rank'!$K$2:$K$425,_xlfn.XMATCH($A425,'Subway Rank'!$C$2:$C$425),0)</f>
        <v>5941974</v>
      </c>
      <c r="J425" s="92">
        <f t="shared" si="16"/>
        <v>1171799</v>
      </c>
      <c r="K425" s="67">
        <f t="shared" si="17"/>
        <v>0.24565115535593557</v>
      </c>
      <c r="L425" s="60" cm="1">
        <f t="array" ref="L425">INDEX('Subway Rank'!$L$2:$L$425,_xlfn.XMATCH($A425,'Subway Rank'!$C$2:$C$425),0)</f>
        <v>35</v>
      </c>
      <c r="M425" s="7"/>
      <c r="N425" s="7"/>
    </row>
    <row r="426" spans="1:14" x14ac:dyDescent="0.2">
      <c r="A426" s="59" t="s">
        <v>466</v>
      </c>
      <c r="B426" s="35" t="str">
        <f>'Avg Weekday'!B426</f>
        <v/>
      </c>
      <c r="C426" s="10" t="s">
        <v>18</v>
      </c>
      <c r="D426" s="11">
        <v>4493326</v>
      </c>
      <c r="E426" s="34">
        <v>4623070</v>
      </c>
      <c r="F426" s="34">
        <v>1768317.017</v>
      </c>
      <c r="G426" s="34">
        <v>2189038</v>
      </c>
      <c r="H426" s="103">
        <v>3113214</v>
      </c>
      <c r="I426" s="105" cm="1">
        <f t="array" ref="I426">INDEX('Subway Rank'!$K$2:$K$425,_xlfn.XMATCH($A426,'Subway Rank'!$C$2:$C$425),0)</f>
        <v>3631659</v>
      </c>
      <c r="J426" s="92">
        <f t="shared" si="16"/>
        <v>518445</v>
      </c>
      <c r="K426" s="67">
        <f t="shared" si="17"/>
        <v>0.16653047300956503</v>
      </c>
      <c r="L426" s="60" cm="1">
        <f t="array" ref="L426">INDEX('Subway Rank'!$L$2:$L$425,_xlfn.XMATCH($A426,'Subway Rank'!$C$2:$C$425),0)</f>
        <v>81</v>
      </c>
      <c r="M426" s="7"/>
      <c r="N426" s="7"/>
    </row>
    <row r="427" spans="1:14" x14ac:dyDescent="0.2">
      <c r="A427" s="59" t="s">
        <v>467</v>
      </c>
      <c r="B427" s="35">
        <f>'Avg Weekday'!B427</f>
        <v>48</v>
      </c>
      <c r="C427" s="10" t="s">
        <v>18</v>
      </c>
      <c r="D427" s="11">
        <v>1370889</v>
      </c>
      <c r="E427" s="34">
        <v>1337787</v>
      </c>
      <c r="F427" s="34">
        <v>681796.02800000005</v>
      </c>
      <c r="G427" s="34">
        <v>753419</v>
      </c>
      <c r="H427" s="103">
        <v>838374</v>
      </c>
      <c r="I427" s="105" cm="1">
        <f t="array" ref="I427">INDEX('Subway Rank'!$K$2:$K$425,_xlfn.XMATCH($A427,'Subway Rank'!$C$2:$C$425),0)</f>
        <v>557522</v>
      </c>
      <c r="J427" s="92">
        <f t="shared" si="16"/>
        <v>-280852</v>
      </c>
      <c r="K427" s="67">
        <f t="shared" si="17"/>
        <v>-0.33499607573708157</v>
      </c>
      <c r="L427" s="60" cm="1">
        <f t="array" ref="L427">INDEX('Subway Rank'!$L$2:$L$425,_xlfn.XMATCH($A427,'Subway Rank'!$C$2:$C$425),0)</f>
        <v>361</v>
      </c>
      <c r="M427" s="7"/>
      <c r="N427" s="7"/>
    </row>
    <row r="428" spans="1:14" x14ac:dyDescent="0.2">
      <c r="A428" s="59" t="s">
        <v>468</v>
      </c>
      <c r="B428" s="35" t="str">
        <f>'Avg Weekday'!B428</f>
        <v/>
      </c>
      <c r="C428" s="10" t="s">
        <v>18</v>
      </c>
      <c r="D428" s="11">
        <v>6509386</v>
      </c>
      <c r="E428" s="34">
        <v>6381132</v>
      </c>
      <c r="F428" s="34">
        <v>2634482.9109999998</v>
      </c>
      <c r="G428" s="34">
        <v>3302348</v>
      </c>
      <c r="H428" s="103">
        <v>3905277</v>
      </c>
      <c r="I428" s="105" cm="1">
        <f t="array" ref="I428">INDEX('Subway Rank'!$K$2:$K$425,_xlfn.XMATCH($A428,'Subway Rank'!$C$2:$C$425),0)</f>
        <v>4237180</v>
      </c>
      <c r="J428" s="92">
        <f t="shared" si="16"/>
        <v>331903</v>
      </c>
      <c r="K428" s="67">
        <f>J428/H428</f>
        <v>8.4988337575029896E-2</v>
      </c>
      <c r="L428" s="60" cm="1">
        <f t="array" ref="L428">INDEX('Subway Rank'!$L$2:$L$425,_xlfn.XMATCH($A428,'Subway Rank'!$C$2:$C$425),0)</f>
        <v>66</v>
      </c>
      <c r="M428" s="7"/>
      <c r="N428" s="7"/>
    </row>
    <row r="429" spans="1:14" x14ac:dyDescent="0.2">
      <c r="A429" s="61" t="s">
        <v>469</v>
      </c>
      <c r="B429" s="64" t="str">
        <f>'Avg Weekday'!B429</f>
        <v/>
      </c>
      <c r="C429" s="12" t="s">
        <v>18</v>
      </c>
      <c r="D429" s="13">
        <v>5282486</v>
      </c>
      <c r="E429" s="13">
        <v>5345369</v>
      </c>
      <c r="F429" s="13">
        <v>2391082.9929999998</v>
      </c>
      <c r="G429" s="13">
        <v>3037602</v>
      </c>
      <c r="H429" s="104">
        <v>3872081</v>
      </c>
      <c r="I429" s="108" cm="1">
        <f t="array" ref="I429">INDEX('Subway Rank'!$K$2:$K$425,_xlfn.XMATCH($A429,'Subway Rank'!$C$2:$C$425),0)</f>
        <v>4222161</v>
      </c>
      <c r="J429" s="90">
        <f>I429-H429</f>
        <v>350080</v>
      </c>
      <c r="K429" s="68">
        <f>J429/H429</f>
        <v>9.0411331787738941E-2</v>
      </c>
      <c r="L429" s="62" cm="1">
        <f t="array" ref="L429">INDEX('Subway Rank'!$L$2:$L$425,_xlfn.XMATCH($A429,'Subway Rank'!$C$2:$C$425),0)</f>
        <v>68</v>
      </c>
      <c r="M429" s="7"/>
      <c r="N429" s="7"/>
    </row>
    <row r="430" spans="1:14" s="3" customFormat="1" ht="12.75" x14ac:dyDescent="0.2">
      <c r="A430" s="71"/>
      <c r="B430" s="83"/>
      <c r="C430" s="73"/>
      <c r="D430" s="84"/>
      <c r="E430" s="84"/>
      <c r="F430" s="84"/>
      <c r="G430" s="84"/>
      <c r="H430" s="84"/>
      <c r="I430" s="84"/>
      <c r="J430" s="95"/>
      <c r="K430" s="84"/>
      <c r="L430" s="96"/>
    </row>
    <row r="431" spans="1:14" x14ac:dyDescent="0.2">
      <c r="A431" s="57" t="s">
        <v>24</v>
      </c>
      <c r="B431" s="51"/>
      <c r="C431" s="100"/>
      <c r="D431" s="102">
        <f t="shared" ref="D431:G431" si="18">SUMIF($C$4:$C$429,"B",D$4:D$429)</f>
        <v>370231302</v>
      </c>
      <c r="E431" s="102">
        <f t="shared" si="18"/>
        <v>370545959</v>
      </c>
      <c r="F431" s="102">
        <f t="shared" si="18"/>
        <v>153292737.77200001</v>
      </c>
      <c r="G431" s="102">
        <f t="shared" si="18"/>
        <v>183587543</v>
      </c>
      <c r="H431" s="102">
        <f>SUMIF($C$4:$C$429,"B",H$4:H$429)</f>
        <v>232489655</v>
      </c>
      <c r="I431" s="56">
        <f>SUMIF($C$4:$C$429,"B",I$4:I$429)</f>
        <v>260211533</v>
      </c>
      <c r="J431" s="91">
        <f t="shared" ref="J431:J436" si="19">I431-H431</f>
        <v>27721878</v>
      </c>
      <c r="K431" s="69">
        <f>J431/H431</f>
        <v>0.11923918937382397</v>
      </c>
      <c r="L431" s="58"/>
      <c r="M431" s="7"/>
      <c r="N431" s="7"/>
    </row>
    <row r="432" spans="1:14" x14ac:dyDescent="0.2">
      <c r="A432" s="59" t="s">
        <v>25</v>
      </c>
      <c r="B432" s="35"/>
      <c r="C432" s="101"/>
      <c r="D432" s="103">
        <f t="shared" ref="D432:G432" si="20">SUMIF($C$4:$C$429,"Bx",D$4:D$429)</f>
        <v>139238932</v>
      </c>
      <c r="E432" s="103">
        <f t="shared" si="20"/>
        <v>138381037</v>
      </c>
      <c r="F432" s="103">
        <f t="shared" si="20"/>
        <v>65662310.980999999</v>
      </c>
      <c r="G432" s="103">
        <f t="shared" si="20"/>
        <v>72920734</v>
      </c>
      <c r="H432" s="103">
        <f>SUMIF($C$4:$C$429,"Bx",H$4:H$429)</f>
        <v>81067948</v>
      </c>
      <c r="I432" s="54">
        <f>SUMIF($C$4:$C$429,"Bx",I$4:I$429)</f>
        <v>82306692</v>
      </c>
      <c r="J432" s="92">
        <f t="shared" si="19"/>
        <v>1238744</v>
      </c>
      <c r="K432" s="67">
        <f>J432/H432</f>
        <v>1.5280317691031232E-2</v>
      </c>
      <c r="L432" s="60"/>
      <c r="M432" s="7"/>
    </row>
    <row r="433" spans="1:14" x14ac:dyDescent="0.2">
      <c r="A433" s="59" t="s">
        <v>26</v>
      </c>
      <c r="B433" s="35"/>
      <c r="C433" s="101"/>
      <c r="D433" s="103">
        <f t="shared" ref="D433:I433" si="21">SUMIF($C$4:$C$429,"M",D$4:D$429)</f>
        <v>936516980</v>
      </c>
      <c r="E433" s="103">
        <f t="shared" si="21"/>
        <v>952710327</v>
      </c>
      <c r="F433" s="103">
        <f t="shared" si="21"/>
        <v>319882175.57799995</v>
      </c>
      <c r="G433" s="103">
        <f t="shared" si="21"/>
        <v>381549651</v>
      </c>
      <c r="H433" s="103">
        <f>SUMIF($C$4:$C$429,"M",H$4:H$429)</f>
        <v>546640695</v>
      </c>
      <c r="I433" s="54">
        <f t="shared" si="21"/>
        <v>638450910</v>
      </c>
      <c r="J433" s="92">
        <f t="shared" si="19"/>
        <v>91810215</v>
      </c>
      <c r="K433" s="67">
        <f>J433/H433</f>
        <v>0.16795349457105457</v>
      </c>
      <c r="L433" s="60"/>
    </row>
    <row r="434" spans="1:14" x14ac:dyDescent="0.2">
      <c r="A434" s="59" t="s">
        <v>27</v>
      </c>
      <c r="B434" s="35"/>
      <c r="C434" s="101"/>
      <c r="D434" s="103">
        <f t="shared" ref="D434:I434" si="22">SUMIF($C$4:$C$429,"Q",D$4:D$429)</f>
        <v>234085767</v>
      </c>
      <c r="E434" s="103">
        <f t="shared" si="22"/>
        <v>236149679</v>
      </c>
      <c r="F434" s="103">
        <f t="shared" si="22"/>
        <v>100703800.97899993</v>
      </c>
      <c r="G434" s="103">
        <f t="shared" si="22"/>
        <v>121918793</v>
      </c>
      <c r="H434" s="103">
        <f>SUMIF($C$4:$C$429,"Q",H$4:H$429)</f>
        <v>153227167</v>
      </c>
      <c r="I434" s="54">
        <f t="shared" si="22"/>
        <v>171029023</v>
      </c>
      <c r="J434" s="92">
        <f t="shared" si="19"/>
        <v>17801856</v>
      </c>
      <c r="K434" s="67">
        <f>J434/H434</f>
        <v>0.116179502294133</v>
      </c>
      <c r="L434" s="60"/>
    </row>
    <row r="435" spans="1:14" x14ac:dyDescent="0.2">
      <c r="A435" s="61" t="s">
        <v>28</v>
      </c>
      <c r="B435" s="64"/>
      <c r="C435" s="12"/>
      <c r="D435" s="13">
        <v>-12579</v>
      </c>
      <c r="E435" s="13"/>
      <c r="F435" s="13"/>
      <c r="G435" s="13"/>
      <c r="H435" s="104"/>
      <c r="I435" s="55"/>
      <c r="J435" s="90">
        <f t="shared" si="19"/>
        <v>0</v>
      </c>
      <c r="K435" s="68"/>
      <c r="L435" s="62"/>
    </row>
    <row r="436" spans="1:14" s="6" customFormat="1" x14ac:dyDescent="0.2">
      <c r="A436" s="65" t="s">
        <v>29</v>
      </c>
      <c r="B436" s="17"/>
      <c r="C436" s="14"/>
      <c r="D436" s="5">
        <f t="shared" ref="D436" si="23">SUM(D431:D435)</f>
        <v>1680060402</v>
      </c>
      <c r="E436" s="5">
        <f t="shared" ref="E436" si="24">SUM(E431:E435)</f>
        <v>1697787002</v>
      </c>
      <c r="F436" s="5">
        <f>SUM(F431:F435)</f>
        <v>639541025.30999994</v>
      </c>
      <c r="G436" s="5">
        <f>SUM(G431:G435)</f>
        <v>759976721</v>
      </c>
      <c r="H436" s="82">
        <f>SUM(H431:H435)</f>
        <v>1013425465</v>
      </c>
      <c r="I436" s="82">
        <f>SUM(I431:I435)</f>
        <v>1151998158</v>
      </c>
      <c r="J436" s="97">
        <f t="shared" si="19"/>
        <v>138572693</v>
      </c>
      <c r="K436" s="86">
        <f>J436/H436</f>
        <v>0.13673693605084217</v>
      </c>
      <c r="L436" s="85"/>
      <c r="M436" s="1"/>
      <c r="N436" s="1"/>
    </row>
    <row r="438" spans="1:14" x14ac:dyDescent="0.2">
      <c r="A438" s="3" t="str">
        <f>'Avg Weekday'!A438</f>
        <v>* MTA New York City Transit Temporary Station Closings, 2018-2023</v>
      </c>
      <c r="B438" s="3"/>
      <c r="D438" s="7"/>
      <c r="E438" s="7"/>
      <c r="F438" s="7"/>
      <c r="G438" s="7"/>
      <c r="H438" s="7"/>
      <c r="I438" s="7"/>
      <c r="K438" s="70"/>
      <c r="L438" s="6"/>
      <c r="M438" s="7"/>
    </row>
    <row r="439" spans="1:14" x14ac:dyDescent="0.2">
      <c r="D439" s="7"/>
      <c r="E439" s="7"/>
      <c r="F439" s="7"/>
      <c r="G439" s="7"/>
      <c r="H439" s="7"/>
      <c r="I439" s="7"/>
    </row>
    <row r="440" spans="1:14" x14ac:dyDescent="0.2">
      <c r="D440" s="46"/>
      <c r="E440" s="46"/>
      <c r="F440" s="46"/>
      <c r="G440" s="46"/>
      <c r="H440" s="46"/>
      <c r="I440" s="46"/>
      <c r="N440" s="6"/>
    </row>
    <row r="442" spans="1:14" x14ac:dyDescent="0.2">
      <c r="M442" s="6"/>
    </row>
  </sheetData>
  <mergeCells count="2">
    <mergeCell ref="J2:K2"/>
    <mergeCell ref="A1:L1"/>
  </mergeCells>
  <phoneticPr fontId="5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zoomScaleNormal="100" workbookViewId="0">
      <pane ySplit="2" topLeftCell="A36" activePane="bottomLeft" state="frozen"/>
      <selection pane="bottomLeft" activeCell="M15" sqref="M15"/>
    </sheetView>
  </sheetViews>
  <sheetFormatPr defaultRowHeight="12.75" x14ac:dyDescent="0.2"/>
  <cols>
    <col min="1" max="1" width="9.140625" style="16"/>
    <col min="2" max="2" width="5.28515625" style="16" bestFit="1" customWidth="1"/>
    <col min="3" max="3" width="23.5703125" style="16" bestFit="1" customWidth="1"/>
    <col min="4" max="4" width="33.85546875" style="16" bestFit="1" customWidth="1"/>
    <col min="5" max="5" width="33.85546875" style="16" customWidth="1"/>
    <col min="6" max="6" width="15.42578125" style="16" bestFit="1" customWidth="1"/>
    <col min="7" max="7" width="9.85546875" style="16" customWidth="1"/>
    <col min="8" max="8" width="10.140625" style="16" bestFit="1" customWidth="1"/>
    <col min="9" max="10" width="9.140625" style="16"/>
    <col min="11" max="11" width="19.7109375" style="16" customWidth="1"/>
    <col min="12" max="12" width="12.28515625" style="16" customWidth="1"/>
    <col min="13" max="13" width="11.28515625" style="16" customWidth="1"/>
    <col min="14" max="14" width="14" style="16" customWidth="1"/>
    <col min="15" max="16384" width="9.140625" style="16"/>
  </cols>
  <sheetData>
    <row r="1" spans="1:14" ht="15.75" x14ac:dyDescent="0.25">
      <c r="A1" s="21" t="s">
        <v>562</v>
      </c>
      <c r="C1" s="22"/>
      <c r="D1" s="22"/>
      <c r="E1" s="22"/>
      <c r="F1" s="22"/>
      <c r="G1" s="22"/>
      <c r="H1" s="23"/>
    </row>
    <row r="2" spans="1:14" s="15" customFormat="1" x14ac:dyDescent="0.2">
      <c r="A2" s="24" t="s">
        <v>471</v>
      </c>
      <c r="B2" s="24" t="s">
        <v>2</v>
      </c>
      <c r="C2" s="25" t="s">
        <v>34</v>
      </c>
      <c r="D2" s="25" t="s">
        <v>1</v>
      </c>
      <c r="E2" s="26" t="s">
        <v>52</v>
      </c>
      <c r="F2" s="26" t="s">
        <v>35</v>
      </c>
      <c r="G2" s="27" t="s">
        <v>47</v>
      </c>
      <c r="H2" s="28" t="s">
        <v>48</v>
      </c>
    </row>
    <row r="3" spans="1:14" s="15" customFormat="1" x14ac:dyDescent="0.2">
      <c r="A3" s="49">
        <v>1</v>
      </c>
      <c r="B3" s="43" t="s">
        <v>4</v>
      </c>
      <c r="C3" s="19" t="s">
        <v>61</v>
      </c>
      <c r="D3" s="20" t="s">
        <v>66</v>
      </c>
      <c r="E3" s="20" t="s">
        <v>66</v>
      </c>
      <c r="F3" s="18" t="s">
        <v>541</v>
      </c>
      <c r="G3" s="29">
        <v>43787</v>
      </c>
      <c r="H3" s="32">
        <v>43920</v>
      </c>
    </row>
    <row r="4" spans="1:14" s="15" customFormat="1" x14ac:dyDescent="0.2">
      <c r="A4" s="49">
        <v>1</v>
      </c>
      <c r="B4" s="43" t="s">
        <v>4</v>
      </c>
      <c r="C4" s="19" t="s">
        <v>61</v>
      </c>
      <c r="D4" s="20" t="s">
        <v>66</v>
      </c>
      <c r="E4" s="20" t="s">
        <v>66</v>
      </c>
      <c r="F4" s="18" t="s">
        <v>39</v>
      </c>
      <c r="G4" s="29">
        <v>43948</v>
      </c>
      <c r="H4" s="32">
        <v>44039</v>
      </c>
    </row>
    <row r="5" spans="1:14" s="15" customFormat="1" x14ac:dyDescent="0.2">
      <c r="A5" s="49">
        <f>IF(E5&lt;&gt;E4,A4+1,A4)</f>
        <v>2</v>
      </c>
      <c r="B5" s="43" t="s">
        <v>4</v>
      </c>
      <c r="C5" s="19" t="s">
        <v>478</v>
      </c>
      <c r="D5" s="20" t="s">
        <v>70</v>
      </c>
      <c r="E5" s="20" t="s">
        <v>70</v>
      </c>
      <c r="F5" s="18" t="s">
        <v>36</v>
      </c>
      <c r="G5" s="29">
        <v>43339</v>
      </c>
      <c r="H5" s="32">
        <v>43474</v>
      </c>
    </row>
    <row r="6" spans="1:14" s="15" customFormat="1" x14ac:dyDescent="0.2">
      <c r="A6" s="49">
        <f t="shared" ref="A6:A21" si="0">IF(E6&lt;&gt;E5,A5+1,A5)</f>
        <v>3</v>
      </c>
      <c r="B6" s="43" t="s">
        <v>4</v>
      </c>
      <c r="C6" s="19" t="s">
        <v>478</v>
      </c>
      <c r="D6" s="20" t="s">
        <v>74</v>
      </c>
      <c r="E6" s="20" t="s">
        <v>74</v>
      </c>
      <c r="F6" s="18" t="s">
        <v>36</v>
      </c>
      <c r="G6" s="29">
        <v>43325</v>
      </c>
      <c r="H6" s="32">
        <v>43460</v>
      </c>
    </row>
    <row r="7" spans="1:14" s="15" customFormat="1" x14ac:dyDescent="0.2">
      <c r="A7" s="49">
        <f t="shared" si="0"/>
        <v>4</v>
      </c>
      <c r="B7" s="43" t="s">
        <v>4</v>
      </c>
      <c r="C7" s="115" t="s">
        <v>479</v>
      </c>
      <c r="D7" s="116" t="s">
        <v>82</v>
      </c>
      <c r="E7" s="116" t="s">
        <v>82</v>
      </c>
      <c r="F7" s="18" t="s">
        <v>36</v>
      </c>
      <c r="G7" s="29">
        <v>43347</v>
      </c>
      <c r="H7" s="32">
        <v>43467</v>
      </c>
    </row>
    <row r="8" spans="1:14" x14ac:dyDescent="0.2">
      <c r="A8" s="49">
        <f t="shared" si="0"/>
        <v>5</v>
      </c>
      <c r="B8" s="43" t="s">
        <v>4</v>
      </c>
      <c r="C8" s="19" t="s">
        <v>503</v>
      </c>
      <c r="D8" s="20" t="s">
        <v>105</v>
      </c>
      <c r="E8" s="20" t="s">
        <v>105</v>
      </c>
      <c r="F8" s="18" t="s">
        <v>540</v>
      </c>
      <c r="G8" s="29">
        <v>43525</v>
      </c>
      <c r="H8" s="30">
        <v>43708</v>
      </c>
      <c r="I8" s="15"/>
      <c r="J8" s="15"/>
      <c r="M8" s="36"/>
      <c r="N8" s="36"/>
    </row>
    <row r="9" spans="1:14" x14ac:dyDescent="0.2">
      <c r="A9" s="49">
        <f t="shared" si="0"/>
        <v>5</v>
      </c>
      <c r="B9" s="43" t="s">
        <v>4</v>
      </c>
      <c r="C9" s="19" t="s">
        <v>503</v>
      </c>
      <c r="D9" s="20" t="s">
        <v>105</v>
      </c>
      <c r="E9" s="20" t="s">
        <v>105</v>
      </c>
      <c r="F9" s="18" t="s">
        <v>39</v>
      </c>
      <c r="G9" s="29">
        <v>43722</v>
      </c>
      <c r="H9" s="30">
        <v>43920</v>
      </c>
      <c r="I9" s="15"/>
      <c r="J9" s="15"/>
      <c r="M9" s="36"/>
      <c r="N9" s="36"/>
    </row>
    <row r="10" spans="1:14" x14ac:dyDescent="0.2">
      <c r="A10" s="49">
        <f>IF(E10&lt;&gt;E9,A9+1,A9)</f>
        <v>6</v>
      </c>
      <c r="B10" s="43" t="s">
        <v>4</v>
      </c>
      <c r="C10" s="19" t="s">
        <v>37</v>
      </c>
      <c r="D10" s="20" t="s">
        <v>111</v>
      </c>
      <c r="E10" s="20" t="s">
        <v>111</v>
      </c>
      <c r="F10" s="18" t="s">
        <v>39</v>
      </c>
      <c r="G10" s="29">
        <v>43864</v>
      </c>
      <c r="H10" s="30">
        <v>43931</v>
      </c>
      <c r="I10" s="15"/>
      <c r="J10" s="15"/>
      <c r="M10" s="36"/>
      <c r="N10" s="36"/>
    </row>
    <row r="11" spans="1:14" x14ac:dyDescent="0.2">
      <c r="A11" s="49">
        <f>IF(E11&lt;&gt;E10,A10+1,A10)</f>
        <v>7</v>
      </c>
      <c r="B11" s="117" t="s">
        <v>4</v>
      </c>
      <c r="C11" s="118" t="s">
        <v>478</v>
      </c>
      <c r="D11" s="117" t="s">
        <v>118</v>
      </c>
      <c r="E11" s="117" t="s">
        <v>118</v>
      </c>
      <c r="F11" s="117" t="s">
        <v>39</v>
      </c>
      <c r="G11" s="111">
        <v>45138</v>
      </c>
      <c r="H11" s="112">
        <v>45166</v>
      </c>
      <c r="I11" s="15"/>
      <c r="J11" s="15"/>
      <c r="M11" s="36"/>
      <c r="N11" s="36"/>
    </row>
    <row r="12" spans="1:14" x14ac:dyDescent="0.2">
      <c r="A12" s="49">
        <f t="shared" ref="A12:A17" si="1">IF(E12&lt;&gt;E11,A11+1,A11)</f>
        <v>8</v>
      </c>
      <c r="B12" s="117" t="s">
        <v>4</v>
      </c>
      <c r="C12" s="118" t="s">
        <v>37</v>
      </c>
      <c r="D12" s="117" t="s">
        <v>129</v>
      </c>
      <c r="E12" s="117" t="s">
        <v>129</v>
      </c>
      <c r="F12" s="117" t="s">
        <v>560</v>
      </c>
      <c r="G12" s="111">
        <v>45089</v>
      </c>
      <c r="H12" s="112">
        <v>45122</v>
      </c>
      <c r="I12" s="15"/>
      <c r="J12" s="15"/>
      <c r="M12" s="36"/>
      <c r="N12" s="36"/>
    </row>
    <row r="13" spans="1:14" x14ac:dyDescent="0.2">
      <c r="A13" s="49">
        <f t="shared" si="1"/>
        <v>9</v>
      </c>
      <c r="B13" s="43" t="s">
        <v>38</v>
      </c>
      <c r="C13" s="19" t="s">
        <v>49</v>
      </c>
      <c r="D13" s="20" t="s">
        <v>11</v>
      </c>
      <c r="E13" s="37" t="s">
        <v>136</v>
      </c>
      <c r="F13" s="18" t="s">
        <v>40</v>
      </c>
      <c r="G13" s="29">
        <v>42947</v>
      </c>
      <c r="H13" s="30">
        <v>43647</v>
      </c>
      <c r="I13" s="15"/>
      <c r="J13" s="15"/>
      <c r="M13" s="36"/>
      <c r="N13" s="36"/>
    </row>
    <row r="14" spans="1:14" x14ac:dyDescent="0.2">
      <c r="A14" s="49">
        <f t="shared" si="1"/>
        <v>10</v>
      </c>
      <c r="B14" s="43" t="s">
        <v>38</v>
      </c>
      <c r="C14" s="19" t="s">
        <v>49</v>
      </c>
      <c r="D14" s="20" t="s">
        <v>10</v>
      </c>
      <c r="E14" s="37" t="s">
        <v>138</v>
      </c>
      <c r="F14" s="18" t="s">
        <v>40</v>
      </c>
      <c r="G14" s="29">
        <v>42947</v>
      </c>
      <c r="H14" s="30">
        <v>43647</v>
      </c>
      <c r="I14" s="15"/>
      <c r="J14" s="15"/>
      <c r="M14" s="36"/>
      <c r="N14" s="36"/>
    </row>
    <row r="15" spans="1:14" x14ac:dyDescent="0.2">
      <c r="A15" s="49">
        <f t="shared" si="1"/>
        <v>11</v>
      </c>
      <c r="B15" s="43" t="s">
        <v>38</v>
      </c>
      <c r="C15" s="19" t="s">
        <v>49</v>
      </c>
      <c r="D15" s="20" t="s">
        <v>7</v>
      </c>
      <c r="E15" s="37" t="s">
        <v>553</v>
      </c>
      <c r="F15" s="18" t="s">
        <v>40</v>
      </c>
      <c r="G15" s="29">
        <v>42947</v>
      </c>
      <c r="H15" s="30">
        <v>43402</v>
      </c>
      <c r="I15" s="15"/>
      <c r="J15" s="15"/>
      <c r="M15" s="36"/>
      <c r="N15" s="36"/>
    </row>
    <row r="16" spans="1:14" x14ac:dyDescent="0.2">
      <c r="A16" s="49">
        <f t="shared" si="1"/>
        <v>12</v>
      </c>
      <c r="B16" s="43" t="s">
        <v>38</v>
      </c>
      <c r="C16" s="19" t="s">
        <v>41</v>
      </c>
      <c r="D16" s="20" t="s">
        <v>17</v>
      </c>
      <c r="E16" s="37" t="s">
        <v>158</v>
      </c>
      <c r="F16" s="18" t="s">
        <v>39</v>
      </c>
      <c r="G16" s="29">
        <v>42877</v>
      </c>
      <c r="H16" s="30">
        <v>43311</v>
      </c>
      <c r="I16" s="15"/>
      <c r="J16" s="15"/>
      <c r="M16" s="36"/>
      <c r="N16" s="36"/>
    </row>
    <row r="17" spans="1:14" ht="12" customHeight="1" x14ac:dyDescent="0.2">
      <c r="A17" s="49">
        <f t="shared" si="1"/>
        <v>13</v>
      </c>
      <c r="B17" s="43" t="s">
        <v>38</v>
      </c>
      <c r="C17" s="19" t="s">
        <v>41</v>
      </c>
      <c r="D17" s="20" t="s">
        <v>15</v>
      </c>
      <c r="E17" s="37" t="s">
        <v>161</v>
      </c>
      <c r="F17" s="18" t="s">
        <v>39</v>
      </c>
      <c r="G17" s="29">
        <v>42877</v>
      </c>
      <c r="H17" s="30">
        <v>43311</v>
      </c>
      <c r="I17" s="15"/>
      <c r="J17" s="15"/>
      <c r="M17" s="36"/>
      <c r="N17" s="36"/>
    </row>
    <row r="18" spans="1:14" x14ac:dyDescent="0.2">
      <c r="A18" s="49">
        <f t="shared" si="0"/>
        <v>14</v>
      </c>
      <c r="B18" s="43" t="s">
        <v>38</v>
      </c>
      <c r="C18" s="19" t="s">
        <v>41</v>
      </c>
      <c r="D18" s="20" t="s">
        <v>14</v>
      </c>
      <c r="E18" s="37" t="s">
        <v>162</v>
      </c>
      <c r="F18" s="18" t="s">
        <v>39</v>
      </c>
      <c r="G18" s="29">
        <v>42877</v>
      </c>
      <c r="H18" s="30">
        <v>43311</v>
      </c>
      <c r="I18" s="15"/>
      <c r="J18" s="15"/>
      <c r="M18" s="36"/>
      <c r="N18" s="36"/>
    </row>
    <row r="19" spans="1:14" x14ac:dyDescent="0.2">
      <c r="A19" s="49">
        <f t="shared" si="0"/>
        <v>15</v>
      </c>
      <c r="B19" s="43" t="s">
        <v>38</v>
      </c>
      <c r="C19" s="19" t="s">
        <v>41</v>
      </c>
      <c r="D19" s="20" t="s">
        <v>13</v>
      </c>
      <c r="E19" s="37" t="s">
        <v>163</v>
      </c>
      <c r="F19" s="18" t="s">
        <v>39</v>
      </c>
      <c r="G19" s="29">
        <v>42877</v>
      </c>
      <c r="H19" s="30">
        <v>43311</v>
      </c>
      <c r="I19" s="15"/>
      <c r="J19" s="15"/>
      <c r="M19" s="36"/>
      <c r="N19" s="36"/>
    </row>
    <row r="20" spans="1:14" x14ac:dyDescent="0.2">
      <c r="A20" s="49">
        <f t="shared" si="0"/>
        <v>16</v>
      </c>
      <c r="B20" s="43" t="s">
        <v>38</v>
      </c>
      <c r="C20" s="19" t="s">
        <v>49</v>
      </c>
      <c r="D20" s="20" t="s">
        <v>8</v>
      </c>
      <c r="E20" s="37" t="s">
        <v>164</v>
      </c>
      <c r="F20" s="18" t="s">
        <v>40</v>
      </c>
      <c r="G20" s="29">
        <v>42947</v>
      </c>
      <c r="H20" s="30">
        <v>43402</v>
      </c>
      <c r="I20" s="15"/>
      <c r="J20" s="15"/>
      <c r="M20" s="36"/>
      <c r="N20" s="36"/>
    </row>
    <row r="21" spans="1:14" x14ac:dyDescent="0.2">
      <c r="A21" s="49">
        <f t="shared" si="0"/>
        <v>17</v>
      </c>
      <c r="B21" s="43" t="s">
        <v>38</v>
      </c>
      <c r="C21" s="19" t="s">
        <v>41</v>
      </c>
      <c r="D21" s="20" t="s">
        <v>16</v>
      </c>
      <c r="E21" s="37" t="s">
        <v>168</v>
      </c>
      <c r="F21" s="18" t="s">
        <v>39</v>
      </c>
      <c r="G21" s="29">
        <v>42877</v>
      </c>
      <c r="H21" s="30">
        <v>43311</v>
      </c>
      <c r="I21" s="15"/>
      <c r="J21" s="15"/>
      <c r="M21" s="36"/>
      <c r="N21" s="36"/>
    </row>
    <row r="22" spans="1:14" x14ac:dyDescent="0.2">
      <c r="A22" s="49">
        <f>IF(E22&lt;&gt;E21,A21+1,A21)</f>
        <v>18</v>
      </c>
      <c r="B22" s="43" t="s">
        <v>38</v>
      </c>
      <c r="C22" s="19" t="s">
        <v>63</v>
      </c>
      <c r="D22" s="31" t="s">
        <v>20</v>
      </c>
      <c r="E22" s="31" t="s">
        <v>184</v>
      </c>
      <c r="F22" s="18" t="s">
        <v>36</v>
      </c>
      <c r="G22" s="29">
        <v>42980</v>
      </c>
      <c r="H22" s="30">
        <v>43220</v>
      </c>
      <c r="I22" s="15"/>
      <c r="J22" s="15"/>
      <c r="M22" s="36"/>
      <c r="N22" s="36"/>
    </row>
    <row r="23" spans="1:14" x14ac:dyDescent="0.2">
      <c r="A23" s="49">
        <f t="shared" ref="A23:A55" si="2">IF(E23&lt;&gt;E22,A22+1,A22)</f>
        <v>19</v>
      </c>
      <c r="B23" s="43" t="s">
        <v>38</v>
      </c>
      <c r="C23" s="19" t="s">
        <v>481</v>
      </c>
      <c r="D23" s="20" t="s">
        <v>188</v>
      </c>
      <c r="E23" s="20" t="s">
        <v>188</v>
      </c>
      <c r="F23" s="18" t="s">
        <v>482</v>
      </c>
      <c r="G23" s="29">
        <v>43437</v>
      </c>
      <c r="H23" s="30">
        <v>43465</v>
      </c>
      <c r="I23" s="15"/>
      <c r="J23" s="15"/>
      <c r="M23" s="36"/>
      <c r="N23" s="36"/>
    </row>
    <row r="24" spans="1:14" x14ac:dyDescent="0.2">
      <c r="A24" s="49">
        <f t="shared" si="2"/>
        <v>20</v>
      </c>
      <c r="B24" s="43" t="s">
        <v>38</v>
      </c>
      <c r="C24" s="19" t="s">
        <v>49</v>
      </c>
      <c r="D24" s="20" t="s">
        <v>12</v>
      </c>
      <c r="E24" s="37" t="s">
        <v>211</v>
      </c>
      <c r="F24" s="18" t="s">
        <v>40</v>
      </c>
      <c r="G24" s="29">
        <v>42947</v>
      </c>
      <c r="H24" s="30">
        <v>43647</v>
      </c>
      <c r="I24" s="15"/>
      <c r="J24" s="15"/>
      <c r="M24" s="36"/>
      <c r="N24" s="36"/>
    </row>
    <row r="25" spans="1:14" x14ac:dyDescent="0.2">
      <c r="A25" s="49">
        <f t="shared" si="2"/>
        <v>21</v>
      </c>
      <c r="B25" s="43" t="s">
        <v>38</v>
      </c>
      <c r="C25" s="19" t="s">
        <v>49</v>
      </c>
      <c r="D25" s="20" t="s">
        <v>9</v>
      </c>
      <c r="E25" s="37" t="s">
        <v>231</v>
      </c>
      <c r="F25" s="18" t="s">
        <v>40</v>
      </c>
      <c r="G25" s="29">
        <v>42947</v>
      </c>
      <c r="H25" s="30">
        <v>43402</v>
      </c>
      <c r="I25" s="15"/>
      <c r="J25" s="15"/>
      <c r="M25" s="36"/>
      <c r="N25" s="36"/>
    </row>
    <row r="26" spans="1:14" x14ac:dyDescent="0.2">
      <c r="A26" s="49">
        <f t="shared" si="2"/>
        <v>22</v>
      </c>
      <c r="B26" s="43" t="s">
        <v>38</v>
      </c>
      <c r="C26" s="19" t="s">
        <v>63</v>
      </c>
      <c r="D26" s="31" t="s">
        <v>19</v>
      </c>
      <c r="E26" s="31" t="s">
        <v>234</v>
      </c>
      <c r="F26" s="18" t="s">
        <v>36</v>
      </c>
      <c r="G26" s="29">
        <v>42980</v>
      </c>
      <c r="H26" s="30">
        <v>43220</v>
      </c>
      <c r="I26" s="15"/>
      <c r="J26" s="15"/>
      <c r="M26" s="36"/>
      <c r="N26" s="36"/>
    </row>
    <row r="27" spans="1:14" x14ac:dyDescent="0.2">
      <c r="A27" s="49">
        <f t="shared" si="2"/>
        <v>23</v>
      </c>
      <c r="B27" s="43" t="s">
        <v>38</v>
      </c>
      <c r="C27" s="19" t="s">
        <v>49</v>
      </c>
      <c r="D27" s="20" t="s">
        <v>50</v>
      </c>
      <c r="E27" s="37" t="s">
        <v>252</v>
      </c>
      <c r="F27" s="18" t="s">
        <v>40</v>
      </c>
      <c r="G27" s="29">
        <v>42947</v>
      </c>
      <c r="H27" s="30">
        <v>43647</v>
      </c>
      <c r="I27" s="15"/>
      <c r="J27" s="15"/>
      <c r="M27" s="36"/>
      <c r="N27" s="36"/>
    </row>
    <row r="28" spans="1:14" x14ac:dyDescent="0.2">
      <c r="A28" s="49">
        <f t="shared" si="2"/>
        <v>24</v>
      </c>
      <c r="B28" s="43" t="s">
        <v>3</v>
      </c>
      <c r="C28" s="117" t="s">
        <v>477</v>
      </c>
      <c r="D28" s="117" t="s">
        <v>303</v>
      </c>
      <c r="E28" s="117" t="s">
        <v>303</v>
      </c>
      <c r="F28" s="117" t="s">
        <v>36</v>
      </c>
      <c r="G28" s="29">
        <v>43304</v>
      </c>
      <c r="H28" s="32">
        <v>43432</v>
      </c>
      <c r="I28" s="15"/>
      <c r="J28" s="15"/>
      <c r="M28" s="36"/>
      <c r="N28" s="36"/>
    </row>
    <row r="29" spans="1:14" x14ac:dyDescent="0.2">
      <c r="A29" s="49">
        <f t="shared" si="2"/>
        <v>25</v>
      </c>
      <c r="B29" s="43" t="s">
        <v>3</v>
      </c>
      <c r="C29" s="19" t="s">
        <v>472</v>
      </c>
      <c r="D29" s="20" t="s">
        <v>308</v>
      </c>
      <c r="E29" s="20" t="s">
        <v>308</v>
      </c>
      <c r="F29" s="18" t="s">
        <v>36</v>
      </c>
      <c r="G29" s="29">
        <v>43171</v>
      </c>
      <c r="H29" s="32">
        <v>43372</v>
      </c>
      <c r="I29" s="15"/>
      <c r="J29" s="15"/>
      <c r="M29" s="36"/>
      <c r="N29" s="36"/>
    </row>
    <row r="30" spans="1:14" x14ac:dyDescent="0.2">
      <c r="A30" s="49">
        <f t="shared" si="2"/>
        <v>26</v>
      </c>
      <c r="B30" s="43" t="s">
        <v>3</v>
      </c>
      <c r="C30" s="19" t="s">
        <v>537</v>
      </c>
      <c r="D30" s="20" t="s">
        <v>539</v>
      </c>
      <c r="E30" s="20" t="s">
        <v>309</v>
      </c>
      <c r="F30" s="18" t="s">
        <v>36</v>
      </c>
      <c r="G30" s="29">
        <v>43467</v>
      </c>
      <c r="H30" s="32">
        <v>43820</v>
      </c>
      <c r="I30" s="15"/>
      <c r="J30" s="15"/>
      <c r="M30" s="36"/>
      <c r="N30" s="36"/>
    </row>
    <row r="31" spans="1:14" x14ac:dyDescent="0.2">
      <c r="A31" s="49">
        <f t="shared" si="2"/>
        <v>27</v>
      </c>
      <c r="B31" s="43" t="s">
        <v>3</v>
      </c>
      <c r="C31" s="19" t="s">
        <v>537</v>
      </c>
      <c r="D31" s="20" t="s">
        <v>312</v>
      </c>
      <c r="E31" s="20" t="s">
        <v>312</v>
      </c>
      <c r="F31" s="18" t="s">
        <v>36</v>
      </c>
      <c r="G31" s="29">
        <v>44170</v>
      </c>
      <c r="H31" s="32">
        <v>44530</v>
      </c>
      <c r="I31" s="15"/>
      <c r="J31" s="15"/>
      <c r="M31" s="36"/>
      <c r="N31" s="36"/>
    </row>
    <row r="32" spans="1:14" x14ac:dyDescent="0.2">
      <c r="A32" s="49">
        <f t="shared" si="2"/>
        <v>28</v>
      </c>
      <c r="B32" s="43" t="s">
        <v>3</v>
      </c>
      <c r="C32" s="19" t="s">
        <v>537</v>
      </c>
      <c r="D32" s="20" t="s">
        <v>315</v>
      </c>
      <c r="E32" s="20" t="s">
        <v>315</v>
      </c>
      <c r="F32" s="18" t="s">
        <v>36</v>
      </c>
      <c r="G32" s="29">
        <v>43862</v>
      </c>
      <c r="H32" s="32">
        <v>44158</v>
      </c>
      <c r="I32" s="15"/>
      <c r="J32" s="15"/>
      <c r="M32" s="36"/>
      <c r="N32" s="36"/>
    </row>
    <row r="33" spans="1:14" x14ac:dyDescent="0.2">
      <c r="A33" s="49">
        <f t="shared" si="2"/>
        <v>29</v>
      </c>
      <c r="B33" s="43" t="s">
        <v>3</v>
      </c>
      <c r="C33" s="19" t="s">
        <v>476</v>
      </c>
      <c r="D33" s="20" t="s">
        <v>322</v>
      </c>
      <c r="E33" s="20" t="s">
        <v>322</v>
      </c>
      <c r="F33" s="18" t="s">
        <v>36</v>
      </c>
      <c r="G33" s="29">
        <v>43304</v>
      </c>
      <c r="H33" s="30">
        <v>43433</v>
      </c>
      <c r="I33" s="15"/>
      <c r="J33" s="15"/>
      <c r="M33" s="36"/>
      <c r="N33" s="36"/>
    </row>
    <row r="34" spans="1:14" x14ac:dyDescent="0.2">
      <c r="A34" s="49">
        <f t="shared" si="2"/>
        <v>30</v>
      </c>
      <c r="B34" s="43" t="s">
        <v>3</v>
      </c>
      <c r="C34" s="19" t="s">
        <v>475</v>
      </c>
      <c r="D34" s="20" t="s">
        <v>325</v>
      </c>
      <c r="E34" s="20" t="s">
        <v>325</v>
      </c>
      <c r="F34" s="18" t="s">
        <v>36</v>
      </c>
      <c r="G34" s="29">
        <v>43297</v>
      </c>
      <c r="H34" s="30">
        <v>43479</v>
      </c>
      <c r="I34" s="15"/>
      <c r="J34" s="15"/>
      <c r="M34" s="36"/>
      <c r="N34" s="36"/>
    </row>
    <row r="35" spans="1:14" x14ac:dyDescent="0.2">
      <c r="A35" s="49">
        <f t="shared" si="2"/>
        <v>31</v>
      </c>
      <c r="B35" s="43" t="s">
        <v>3</v>
      </c>
      <c r="C35" s="19" t="s">
        <v>474</v>
      </c>
      <c r="D35" s="20" t="s">
        <v>339</v>
      </c>
      <c r="E35" s="20" t="s">
        <v>339</v>
      </c>
      <c r="F35" s="18" t="s">
        <v>36</v>
      </c>
      <c r="G35" s="29">
        <v>43290</v>
      </c>
      <c r="H35" s="30">
        <v>43453</v>
      </c>
      <c r="I35" s="15"/>
      <c r="J35" s="15"/>
      <c r="M35" s="36"/>
      <c r="N35" s="36"/>
    </row>
    <row r="36" spans="1:14" x14ac:dyDescent="0.2">
      <c r="A36" s="49">
        <f t="shared" si="2"/>
        <v>32</v>
      </c>
      <c r="B36" s="43" t="s">
        <v>3</v>
      </c>
      <c r="C36" s="19" t="s">
        <v>473</v>
      </c>
      <c r="D36" s="20" t="s">
        <v>346</v>
      </c>
      <c r="E36" s="20" t="s">
        <v>346</v>
      </c>
      <c r="F36" s="18" t="s">
        <v>36</v>
      </c>
      <c r="G36" s="29">
        <v>43227</v>
      </c>
      <c r="H36" s="30">
        <v>43377</v>
      </c>
      <c r="I36" s="15"/>
      <c r="J36" s="15"/>
      <c r="M36" s="36"/>
      <c r="N36" s="36"/>
    </row>
    <row r="37" spans="1:14" x14ac:dyDescent="0.2">
      <c r="A37" s="49">
        <f t="shared" si="2"/>
        <v>33</v>
      </c>
      <c r="B37" s="43" t="s">
        <v>3</v>
      </c>
      <c r="C37" s="19" t="s">
        <v>473</v>
      </c>
      <c r="D37" s="20" t="s">
        <v>352</v>
      </c>
      <c r="E37" s="20" t="s">
        <v>352</v>
      </c>
      <c r="F37" s="18" t="s">
        <v>36</v>
      </c>
      <c r="G37" s="29">
        <v>43255</v>
      </c>
      <c r="H37" s="30">
        <v>43399</v>
      </c>
      <c r="I37" s="15"/>
      <c r="J37" s="15"/>
      <c r="M37" s="36"/>
      <c r="N37" s="36"/>
    </row>
    <row r="38" spans="1:14" x14ac:dyDescent="0.2">
      <c r="A38" s="49">
        <f t="shared" si="2"/>
        <v>34</v>
      </c>
      <c r="B38" s="43" t="s">
        <v>3</v>
      </c>
      <c r="C38" s="19" t="s">
        <v>473</v>
      </c>
      <c r="D38" s="20" t="s">
        <v>368</v>
      </c>
      <c r="E38" s="20" t="s">
        <v>368</v>
      </c>
      <c r="F38" s="18" t="s">
        <v>36</v>
      </c>
      <c r="G38" s="29">
        <v>43199</v>
      </c>
      <c r="H38" s="32">
        <v>43345</v>
      </c>
      <c r="I38" s="15"/>
      <c r="J38" s="15"/>
      <c r="M38" s="36"/>
      <c r="N38" s="36"/>
    </row>
    <row r="39" spans="1:14" x14ac:dyDescent="0.2">
      <c r="A39" s="49">
        <f t="shared" si="2"/>
        <v>35</v>
      </c>
      <c r="B39" s="43" t="s">
        <v>3</v>
      </c>
      <c r="C39" s="19" t="s">
        <v>538</v>
      </c>
      <c r="D39" s="116" t="s">
        <v>373</v>
      </c>
      <c r="E39" s="116" t="s">
        <v>373</v>
      </c>
      <c r="F39" s="18" t="s">
        <v>36</v>
      </c>
      <c r="G39" s="29">
        <v>37145</v>
      </c>
      <c r="H39" s="30">
        <v>43351</v>
      </c>
      <c r="I39" s="15"/>
      <c r="J39" s="15"/>
      <c r="M39" s="36"/>
      <c r="N39" s="36"/>
    </row>
    <row r="40" spans="1:14" x14ac:dyDescent="0.2">
      <c r="A40" s="49">
        <f t="shared" si="2"/>
        <v>36</v>
      </c>
      <c r="B40" s="43" t="s">
        <v>18</v>
      </c>
      <c r="C40" s="19" t="s">
        <v>57</v>
      </c>
      <c r="D40" s="20" t="s">
        <v>58</v>
      </c>
      <c r="E40" s="20" t="s">
        <v>398</v>
      </c>
      <c r="F40" s="18" t="s">
        <v>39</v>
      </c>
      <c r="G40" s="29">
        <v>42807</v>
      </c>
      <c r="H40" s="113">
        <v>43201</v>
      </c>
      <c r="I40" s="15"/>
      <c r="J40" s="15"/>
      <c r="M40" s="36"/>
      <c r="N40" s="36"/>
    </row>
    <row r="41" spans="1:14" x14ac:dyDescent="0.2">
      <c r="A41" s="49">
        <f t="shared" si="2"/>
        <v>36</v>
      </c>
      <c r="B41" s="43" t="s">
        <v>18</v>
      </c>
      <c r="C41" s="19" t="s">
        <v>57</v>
      </c>
      <c r="D41" s="20" t="s">
        <v>58</v>
      </c>
      <c r="E41" s="20" t="s">
        <v>398</v>
      </c>
      <c r="F41" s="18" t="s">
        <v>62</v>
      </c>
      <c r="G41" s="29">
        <v>43304</v>
      </c>
      <c r="H41" s="113">
        <v>43456</v>
      </c>
      <c r="I41" s="15"/>
      <c r="J41" s="15"/>
      <c r="M41" s="36"/>
      <c r="N41" s="36"/>
    </row>
    <row r="42" spans="1:14" x14ac:dyDescent="0.2">
      <c r="A42" s="49">
        <f t="shared" si="2"/>
        <v>37</v>
      </c>
      <c r="B42" s="117" t="s">
        <v>18</v>
      </c>
      <c r="C42" s="117" t="s">
        <v>529</v>
      </c>
      <c r="D42" s="117" t="s">
        <v>399</v>
      </c>
      <c r="E42" s="117" t="s">
        <v>399</v>
      </c>
      <c r="F42" s="117" t="s">
        <v>39</v>
      </c>
      <c r="G42" s="29">
        <v>45047</v>
      </c>
      <c r="H42" s="112">
        <v>45352</v>
      </c>
      <c r="I42" s="15"/>
      <c r="J42" s="15"/>
      <c r="M42" s="36"/>
      <c r="N42" s="36"/>
    </row>
    <row r="43" spans="1:14" x14ac:dyDescent="0.2">
      <c r="A43" s="49">
        <f t="shared" si="2"/>
        <v>38</v>
      </c>
      <c r="B43" s="43" t="s">
        <v>18</v>
      </c>
      <c r="C43" s="19" t="s">
        <v>57</v>
      </c>
      <c r="D43" s="20" t="s">
        <v>401</v>
      </c>
      <c r="E43" s="20" t="s">
        <v>401</v>
      </c>
      <c r="F43" s="18" t="s">
        <v>36</v>
      </c>
      <c r="G43" s="29">
        <v>43479</v>
      </c>
      <c r="H43" s="32">
        <v>43627</v>
      </c>
      <c r="I43" s="15"/>
      <c r="J43" s="15"/>
      <c r="M43" s="36"/>
      <c r="N43" s="36"/>
    </row>
    <row r="44" spans="1:14" x14ac:dyDescent="0.2">
      <c r="A44" s="49">
        <f t="shared" si="2"/>
        <v>39</v>
      </c>
      <c r="B44" s="43" t="s">
        <v>18</v>
      </c>
      <c r="C44" s="19" t="s">
        <v>57</v>
      </c>
      <c r="D44" s="20" t="s">
        <v>59</v>
      </c>
      <c r="E44" s="20" t="s">
        <v>402</v>
      </c>
      <c r="F44" s="18" t="s">
        <v>62</v>
      </c>
      <c r="G44" s="29">
        <v>43143</v>
      </c>
      <c r="H44" s="114">
        <v>43417</v>
      </c>
      <c r="I44" s="15"/>
      <c r="J44" s="15"/>
      <c r="M44" s="36"/>
      <c r="N44" s="36"/>
    </row>
    <row r="45" spans="1:14" x14ac:dyDescent="0.2">
      <c r="A45" s="49">
        <f t="shared" si="2"/>
        <v>39</v>
      </c>
      <c r="B45" s="43" t="s">
        <v>18</v>
      </c>
      <c r="C45" s="19" t="s">
        <v>57</v>
      </c>
      <c r="D45" s="20" t="s">
        <v>59</v>
      </c>
      <c r="E45" s="20" t="s">
        <v>402</v>
      </c>
      <c r="F45" s="18" t="s">
        <v>36</v>
      </c>
      <c r="G45" s="29">
        <v>44743</v>
      </c>
      <c r="H45" s="114">
        <v>44835</v>
      </c>
      <c r="I45" s="15"/>
      <c r="J45" s="15"/>
      <c r="M45" s="36"/>
      <c r="N45" s="36"/>
    </row>
    <row r="46" spans="1:14" x14ac:dyDescent="0.2">
      <c r="A46" s="49">
        <f t="shared" si="2"/>
        <v>40</v>
      </c>
      <c r="B46" s="117" t="s">
        <v>18</v>
      </c>
      <c r="C46" s="117" t="s">
        <v>526</v>
      </c>
      <c r="D46" s="117" t="s">
        <v>405</v>
      </c>
      <c r="E46" s="117" t="s">
        <v>405</v>
      </c>
      <c r="F46" s="117" t="s">
        <v>36</v>
      </c>
      <c r="G46" s="111">
        <v>45166</v>
      </c>
      <c r="H46" s="112">
        <v>45383</v>
      </c>
      <c r="I46" s="15"/>
      <c r="J46" s="15"/>
    </row>
    <row r="47" spans="1:14" x14ac:dyDescent="0.2">
      <c r="A47" s="49">
        <f t="shared" si="2"/>
        <v>41</v>
      </c>
      <c r="B47" s="43" t="s">
        <v>18</v>
      </c>
      <c r="C47" s="19" t="s">
        <v>64</v>
      </c>
      <c r="D47" s="20" t="s">
        <v>54</v>
      </c>
      <c r="E47" s="37" t="s">
        <v>406</v>
      </c>
      <c r="F47" s="18" t="s">
        <v>36</v>
      </c>
      <c r="G47" s="29">
        <v>43031</v>
      </c>
      <c r="H47" s="30">
        <v>43276</v>
      </c>
      <c r="I47" s="15"/>
      <c r="J47" s="15"/>
    </row>
    <row r="48" spans="1:14" s="48" customFormat="1" x14ac:dyDescent="0.2">
      <c r="A48" s="49">
        <f t="shared" si="2"/>
        <v>42</v>
      </c>
      <c r="B48" s="43" t="s">
        <v>18</v>
      </c>
      <c r="C48" s="19" t="s">
        <v>65</v>
      </c>
      <c r="D48" s="20" t="s">
        <v>55</v>
      </c>
      <c r="E48" s="37" t="s">
        <v>408</v>
      </c>
      <c r="F48" s="18" t="s">
        <v>36</v>
      </c>
      <c r="G48" s="29">
        <v>43031</v>
      </c>
      <c r="H48" s="30">
        <v>43276</v>
      </c>
      <c r="I48" s="47"/>
      <c r="J48" s="47"/>
    </row>
    <row r="49" spans="1:14" s="48" customFormat="1" x14ac:dyDescent="0.2">
      <c r="A49" s="49">
        <f t="shared" si="2"/>
        <v>43</v>
      </c>
      <c r="B49" s="43" t="s">
        <v>18</v>
      </c>
      <c r="C49" s="19" t="s">
        <v>65</v>
      </c>
      <c r="D49" s="119" t="s">
        <v>470</v>
      </c>
      <c r="E49" s="119" t="s">
        <v>470</v>
      </c>
      <c r="F49" s="18" t="s">
        <v>36</v>
      </c>
      <c r="G49" s="29">
        <v>43283</v>
      </c>
      <c r="H49" s="30">
        <v>43493</v>
      </c>
      <c r="I49" s="47"/>
      <c r="J49" s="47"/>
    </row>
    <row r="50" spans="1:14" x14ac:dyDescent="0.2">
      <c r="A50" s="49">
        <f t="shared" si="2"/>
        <v>44</v>
      </c>
      <c r="B50" s="117" t="s">
        <v>18</v>
      </c>
      <c r="C50" s="117" t="s">
        <v>57</v>
      </c>
      <c r="D50" s="117" t="s">
        <v>420</v>
      </c>
      <c r="E50" s="117" t="s">
        <v>420</v>
      </c>
      <c r="F50" s="120" t="s">
        <v>561</v>
      </c>
      <c r="G50" s="111">
        <v>44984</v>
      </c>
      <c r="H50" s="111">
        <v>45261</v>
      </c>
      <c r="I50" s="15"/>
      <c r="J50" s="15"/>
    </row>
    <row r="51" spans="1:14" x14ac:dyDescent="0.2">
      <c r="A51" s="49">
        <f t="shared" si="2"/>
        <v>44</v>
      </c>
      <c r="B51" s="117" t="s">
        <v>18</v>
      </c>
      <c r="C51" s="117" t="s">
        <v>57</v>
      </c>
      <c r="D51" s="117" t="s">
        <v>420</v>
      </c>
      <c r="E51" s="117" t="s">
        <v>420</v>
      </c>
      <c r="F51" s="117" t="s">
        <v>39</v>
      </c>
      <c r="G51" s="111">
        <v>45261</v>
      </c>
      <c r="H51" s="112">
        <v>45627</v>
      </c>
      <c r="I51" s="15"/>
      <c r="J51" s="15"/>
    </row>
    <row r="52" spans="1:14" x14ac:dyDescent="0.2">
      <c r="A52" s="49">
        <f t="shared" si="2"/>
        <v>45</v>
      </c>
      <c r="B52" s="117" t="s">
        <v>18</v>
      </c>
      <c r="C52" s="117" t="s">
        <v>529</v>
      </c>
      <c r="D52" s="117" t="s">
        <v>422</v>
      </c>
      <c r="E52" s="117" t="s">
        <v>422</v>
      </c>
      <c r="F52" s="117" t="s">
        <v>39</v>
      </c>
      <c r="G52" s="111">
        <v>45047</v>
      </c>
      <c r="H52" s="112">
        <v>45383</v>
      </c>
      <c r="I52" s="15"/>
      <c r="J52" s="15"/>
    </row>
    <row r="53" spans="1:14" x14ac:dyDescent="0.2">
      <c r="A53" s="49">
        <f t="shared" si="2"/>
        <v>46</v>
      </c>
      <c r="B53" s="43" t="s">
        <v>18</v>
      </c>
      <c r="C53" s="19" t="s">
        <v>65</v>
      </c>
      <c r="D53" s="20" t="s">
        <v>428</v>
      </c>
      <c r="E53" s="37" t="s">
        <v>428</v>
      </c>
      <c r="F53" s="18" t="s">
        <v>36</v>
      </c>
      <c r="G53" s="29">
        <v>43541</v>
      </c>
      <c r="H53" s="32">
        <v>43818</v>
      </c>
      <c r="I53" s="15"/>
      <c r="J53" s="15"/>
    </row>
    <row r="54" spans="1:14" x14ac:dyDescent="0.2">
      <c r="A54" s="49">
        <f t="shared" si="2"/>
        <v>47</v>
      </c>
      <c r="B54" s="43" t="s">
        <v>18</v>
      </c>
      <c r="C54" s="19" t="s">
        <v>65</v>
      </c>
      <c r="D54" s="20" t="s">
        <v>439</v>
      </c>
      <c r="E54" s="37" t="s">
        <v>439</v>
      </c>
      <c r="F54" s="18" t="s">
        <v>36</v>
      </c>
      <c r="G54" s="29">
        <v>43283</v>
      </c>
      <c r="H54" s="32">
        <v>43489</v>
      </c>
      <c r="I54" s="15"/>
      <c r="J54" s="15"/>
    </row>
    <row r="55" spans="1:14" x14ac:dyDescent="0.2">
      <c r="A55" s="50">
        <f t="shared" si="2"/>
        <v>48</v>
      </c>
      <c r="B55" s="121" t="s">
        <v>18</v>
      </c>
      <c r="C55" s="121" t="s">
        <v>57</v>
      </c>
      <c r="D55" s="121" t="s">
        <v>467</v>
      </c>
      <c r="E55" s="121" t="s">
        <v>467</v>
      </c>
      <c r="F55" s="122" t="s">
        <v>561</v>
      </c>
      <c r="G55" s="123">
        <v>44984</v>
      </c>
      <c r="H55" s="123">
        <v>45261</v>
      </c>
      <c r="I55" s="15"/>
      <c r="J55" s="15"/>
      <c r="M55" s="36"/>
      <c r="N55" s="36"/>
    </row>
  </sheetData>
  <sortState xmlns:xlrd2="http://schemas.microsoft.com/office/spreadsheetml/2017/richdata2" ref="B16:H44">
    <sortCondition ref="B16:B44"/>
    <sortCondition ref="D16:D44"/>
  </sortState>
  <phoneticPr fontId="5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96CD-1EE7-4F25-B20E-9BDF6DD98059}">
  <dimension ref="A1:R427"/>
  <sheetViews>
    <sheetView workbookViewId="0">
      <selection activeCell="A2" sqref="A2"/>
    </sheetView>
  </sheetViews>
  <sheetFormatPr defaultRowHeight="15" x14ac:dyDescent="0.25"/>
  <cols>
    <col min="1" max="1" width="5.28515625" style="44" bestFit="1" customWidth="1"/>
    <col min="2" max="2" width="6.140625" style="44" bestFit="1" customWidth="1"/>
    <col min="3" max="3" width="55" style="44" bestFit="1" customWidth="1"/>
    <col min="4" max="4" width="30.85546875" style="44" bestFit="1" customWidth="1"/>
    <col min="5" max="5" width="16.5703125" style="44" bestFit="1" customWidth="1"/>
    <col min="6" max="6" width="10.5703125" style="44" bestFit="1" customWidth="1"/>
    <col min="7" max="7" width="14.5703125" style="44" bestFit="1" customWidth="1"/>
    <col min="8" max="8" width="13.5703125" style="44" bestFit="1" customWidth="1"/>
    <col min="9" max="9" width="14" style="44" bestFit="1" customWidth="1"/>
    <col min="10" max="10" width="14" style="44" customWidth="1"/>
    <col min="11" max="11" width="12.7109375" style="44" bestFit="1" customWidth="1"/>
    <col min="12" max="12" width="10.85546875" style="44" customWidth="1"/>
    <col min="13" max="14" width="11.140625" style="44" customWidth="1"/>
    <col min="15" max="16384" width="9.140625" style="44"/>
  </cols>
  <sheetData>
    <row r="1" spans="1:18" x14ac:dyDescent="0.25">
      <c r="A1" s="44" t="s">
        <v>483</v>
      </c>
      <c r="B1" s="44" t="s">
        <v>484</v>
      </c>
      <c r="C1" s="44" t="s">
        <v>485</v>
      </c>
      <c r="D1" s="44" t="s">
        <v>486</v>
      </c>
      <c r="E1" s="44" t="s">
        <v>487</v>
      </c>
      <c r="F1" s="44" t="s">
        <v>488</v>
      </c>
      <c r="G1" s="44" t="s">
        <v>489</v>
      </c>
      <c r="H1" s="44" t="s">
        <v>490</v>
      </c>
      <c r="I1" s="44" t="s">
        <v>491</v>
      </c>
      <c r="J1" s="44" t="s">
        <v>534</v>
      </c>
      <c r="K1" s="44" t="s">
        <v>492</v>
      </c>
      <c r="L1" s="44" t="s">
        <v>533</v>
      </c>
      <c r="M1" s="44" t="s">
        <v>535</v>
      </c>
      <c r="N1" s="44" t="s">
        <v>536</v>
      </c>
    </row>
    <row r="2" spans="1:18" x14ac:dyDescent="0.25">
      <c r="A2" s="44">
        <v>2023</v>
      </c>
      <c r="B2">
        <v>10</v>
      </c>
      <c r="C2" t="s">
        <v>393</v>
      </c>
      <c r="D2" t="s">
        <v>493</v>
      </c>
      <c r="E2" t="s">
        <v>480</v>
      </c>
      <c r="F2" t="s">
        <v>26</v>
      </c>
      <c r="G2">
        <v>12395</v>
      </c>
      <c r="H2">
        <v>5956</v>
      </c>
      <c r="I2">
        <v>4832</v>
      </c>
      <c r="J2">
        <v>10788</v>
      </c>
      <c r="K2">
        <v>3729954</v>
      </c>
      <c r="L2" s="44">
        <f>_xlfn.RANK.EQ($G2,$G$2:$G$425,0)</f>
        <v>76</v>
      </c>
      <c r="M2" s="44">
        <f t="shared" ref="M2:M65" si="0">_xlfn.RANK.EQ($J2,$J$2:$J$425,0)</f>
        <v>112</v>
      </c>
      <c r="N2" s="44">
        <f t="shared" ref="N2:N65" si="1">_xlfn.RANK.EQ($K2,$K$2:$K$425,0)</f>
        <v>82</v>
      </c>
      <c r="P2" s="44">
        <f>IF(C2&lt;&gt;'Annual Total'!A4,1,"")</f>
        <v>1</v>
      </c>
      <c r="R2" s="44">
        <f>SUMIFS(G:G,F:F,"Manhattan")</f>
        <v>1994097</v>
      </c>
    </row>
    <row r="3" spans="1:18" x14ac:dyDescent="0.25">
      <c r="A3" s="44">
        <v>2023</v>
      </c>
      <c r="B3">
        <v>50</v>
      </c>
      <c r="C3" t="s">
        <v>387</v>
      </c>
      <c r="D3" t="s">
        <v>493</v>
      </c>
      <c r="E3" t="s">
        <v>480</v>
      </c>
      <c r="F3" t="s">
        <v>26</v>
      </c>
      <c r="G3">
        <v>4898</v>
      </c>
      <c r="H3">
        <v>3770</v>
      </c>
      <c r="I3">
        <v>2850</v>
      </c>
      <c r="J3">
        <v>6620</v>
      </c>
      <c r="K3">
        <v>1606245</v>
      </c>
      <c r="L3" s="44">
        <f t="shared" ref="L3:L65" si="2">_xlfn.RANK.EQ($G3,$G$2:$G$425,0)</f>
        <v>209</v>
      </c>
      <c r="M3" s="44">
        <f t="shared" si="0"/>
        <v>181</v>
      </c>
      <c r="N3" s="44">
        <f t="shared" si="1"/>
        <v>202</v>
      </c>
      <c r="P3" s="44">
        <f>IF(C3&lt;&gt;'Annual Total'!A5,1,"")</f>
        <v>1</v>
      </c>
    </row>
    <row r="4" spans="1:18" x14ac:dyDescent="0.25">
      <c r="A4" s="44">
        <v>2023</v>
      </c>
      <c r="B4">
        <v>60</v>
      </c>
      <c r="C4" t="s">
        <v>373</v>
      </c>
      <c r="D4" t="s">
        <v>493</v>
      </c>
      <c r="E4" t="s">
        <v>480</v>
      </c>
      <c r="F4" t="s">
        <v>26</v>
      </c>
      <c r="G4">
        <v>10218</v>
      </c>
      <c r="H4">
        <v>8069</v>
      </c>
      <c r="I4">
        <v>5810</v>
      </c>
      <c r="J4">
        <v>13879</v>
      </c>
      <c r="K4">
        <v>3358064</v>
      </c>
      <c r="L4" s="44">
        <f t="shared" si="2"/>
        <v>98</v>
      </c>
      <c r="M4" s="44">
        <f t="shared" si="0"/>
        <v>82</v>
      </c>
      <c r="N4" s="44">
        <f t="shared" si="1"/>
        <v>95</v>
      </c>
      <c r="P4" s="44">
        <f>IF(C4&lt;&gt;'Annual Total'!A6,1,"")</f>
        <v>1</v>
      </c>
    </row>
    <row r="5" spans="1:18" x14ac:dyDescent="0.25">
      <c r="A5" s="44">
        <v>2023</v>
      </c>
      <c r="B5">
        <v>70</v>
      </c>
      <c r="C5" t="s">
        <v>370</v>
      </c>
      <c r="D5" t="s">
        <v>493</v>
      </c>
      <c r="E5" t="s">
        <v>480</v>
      </c>
      <c r="F5" t="s">
        <v>26</v>
      </c>
      <c r="G5">
        <v>12798</v>
      </c>
      <c r="H5">
        <v>5651</v>
      </c>
      <c r="I5">
        <v>4283</v>
      </c>
      <c r="J5">
        <v>9934</v>
      </c>
      <c r="K5">
        <v>3782605</v>
      </c>
      <c r="L5" s="44">
        <f t="shared" si="2"/>
        <v>70</v>
      </c>
      <c r="M5" s="44">
        <f t="shared" si="0"/>
        <v>130</v>
      </c>
      <c r="N5" s="44">
        <f t="shared" si="1"/>
        <v>77</v>
      </c>
      <c r="P5" s="44">
        <f>IF(C5&lt;&gt;'Annual Total'!A7,1,"")</f>
        <v>1</v>
      </c>
    </row>
    <row r="6" spans="1:18" x14ac:dyDescent="0.25">
      <c r="A6" s="44">
        <v>2023</v>
      </c>
      <c r="B6">
        <v>80</v>
      </c>
      <c r="C6" t="s">
        <v>53</v>
      </c>
      <c r="D6" t="s">
        <v>493</v>
      </c>
      <c r="E6" t="s">
        <v>494</v>
      </c>
      <c r="F6" t="s">
        <v>26</v>
      </c>
      <c r="G6">
        <v>4337</v>
      </c>
      <c r="H6">
        <v>2400</v>
      </c>
      <c r="I6">
        <v>1822</v>
      </c>
      <c r="J6">
        <v>4222</v>
      </c>
      <c r="K6">
        <v>1329726</v>
      </c>
      <c r="L6" s="44">
        <f t="shared" si="2"/>
        <v>227</v>
      </c>
      <c r="M6" s="44">
        <f t="shared" si="0"/>
        <v>248</v>
      </c>
      <c r="N6" s="44">
        <f t="shared" si="1"/>
        <v>234</v>
      </c>
      <c r="P6" s="44">
        <f>IF(C6&lt;&gt;'Annual Total'!A8,1,"")</f>
        <v>1</v>
      </c>
    </row>
    <row r="7" spans="1:18" x14ac:dyDescent="0.25">
      <c r="A7" s="44">
        <v>2023</v>
      </c>
      <c r="B7">
        <v>90</v>
      </c>
      <c r="C7" t="s">
        <v>364</v>
      </c>
      <c r="D7" t="s">
        <v>493</v>
      </c>
      <c r="E7" t="s">
        <v>494</v>
      </c>
      <c r="F7" t="s">
        <v>26</v>
      </c>
      <c r="G7">
        <v>3595</v>
      </c>
      <c r="H7">
        <v>2446</v>
      </c>
      <c r="I7">
        <v>1906</v>
      </c>
      <c r="J7">
        <v>4352</v>
      </c>
      <c r="K7">
        <v>1148885</v>
      </c>
      <c r="L7" s="44">
        <f t="shared" si="2"/>
        <v>276</v>
      </c>
      <c r="M7" s="44">
        <f t="shared" si="0"/>
        <v>245</v>
      </c>
      <c r="N7" s="44">
        <f t="shared" si="1"/>
        <v>270</v>
      </c>
      <c r="P7" s="44">
        <f>IF(C7&lt;&gt;'Annual Total'!A9,1,"")</f>
        <v>1</v>
      </c>
    </row>
    <row r="8" spans="1:18" x14ac:dyDescent="0.25">
      <c r="A8" s="44">
        <v>2023</v>
      </c>
      <c r="B8">
        <v>100</v>
      </c>
      <c r="C8" t="s">
        <v>381</v>
      </c>
      <c r="D8" t="s">
        <v>493</v>
      </c>
      <c r="E8" t="s">
        <v>494</v>
      </c>
      <c r="F8" t="s">
        <v>26</v>
      </c>
      <c r="G8">
        <v>8908</v>
      </c>
      <c r="H8">
        <v>5107</v>
      </c>
      <c r="I8">
        <v>3926</v>
      </c>
      <c r="J8">
        <v>9033</v>
      </c>
      <c r="K8">
        <v>2749660</v>
      </c>
      <c r="L8" s="44">
        <f t="shared" si="2"/>
        <v>112</v>
      </c>
      <c r="M8" s="44">
        <f t="shared" si="0"/>
        <v>140</v>
      </c>
      <c r="N8" s="44">
        <f t="shared" si="1"/>
        <v>123</v>
      </c>
      <c r="P8" s="44">
        <f>IF(C8&lt;&gt;'Annual Total'!A10,1,"")</f>
        <v>1</v>
      </c>
    </row>
    <row r="9" spans="1:18" x14ac:dyDescent="0.25">
      <c r="A9" s="44">
        <v>2023</v>
      </c>
      <c r="B9">
        <v>110</v>
      </c>
      <c r="C9" t="s">
        <v>371</v>
      </c>
      <c r="D9" t="s">
        <v>493</v>
      </c>
      <c r="E9" t="s">
        <v>494</v>
      </c>
      <c r="F9" t="s">
        <v>26</v>
      </c>
      <c r="G9">
        <v>7965</v>
      </c>
      <c r="H9">
        <v>8168</v>
      </c>
      <c r="I9">
        <v>6497</v>
      </c>
      <c r="J9">
        <v>14665</v>
      </c>
      <c r="K9">
        <v>2817379</v>
      </c>
      <c r="L9" s="44">
        <f t="shared" si="2"/>
        <v>138</v>
      </c>
      <c r="M9" s="44">
        <f t="shared" si="0"/>
        <v>74</v>
      </c>
      <c r="N9" s="44">
        <f t="shared" si="1"/>
        <v>118</v>
      </c>
      <c r="P9" s="44">
        <f>IF(C9&lt;&gt;'Annual Total'!A11,1,"")</f>
        <v>1</v>
      </c>
    </row>
    <row r="10" spans="1:18" x14ac:dyDescent="0.25">
      <c r="A10" s="44">
        <v>2023</v>
      </c>
      <c r="B10">
        <v>130</v>
      </c>
      <c r="C10" t="s">
        <v>311</v>
      </c>
      <c r="D10" t="s">
        <v>493</v>
      </c>
      <c r="E10" t="s">
        <v>494</v>
      </c>
      <c r="F10" t="s">
        <v>26</v>
      </c>
      <c r="G10">
        <v>5607</v>
      </c>
      <c r="H10">
        <v>4212</v>
      </c>
      <c r="I10">
        <v>3074</v>
      </c>
      <c r="J10">
        <v>7286</v>
      </c>
      <c r="K10">
        <v>1813302</v>
      </c>
      <c r="L10" s="44">
        <f t="shared" si="2"/>
        <v>180</v>
      </c>
      <c r="M10" s="44">
        <f t="shared" si="0"/>
        <v>170</v>
      </c>
      <c r="N10" s="44">
        <f t="shared" si="1"/>
        <v>177</v>
      </c>
      <c r="P10" s="44">
        <f>IF(C10&lt;&gt;'Annual Total'!A12,1,"")</f>
        <v>1</v>
      </c>
    </row>
    <row r="11" spans="1:18" x14ac:dyDescent="0.25">
      <c r="A11" s="44">
        <v>2023</v>
      </c>
      <c r="B11">
        <v>140</v>
      </c>
      <c r="C11" t="s">
        <v>319</v>
      </c>
      <c r="D11" t="s">
        <v>493</v>
      </c>
      <c r="E11" t="s">
        <v>494</v>
      </c>
      <c r="F11" t="s">
        <v>26</v>
      </c>
      <c r="G11">
        <v>9477</v>
      </c>
      <c r="H11">
        <v>7759</v>
      </c>
      <c r="I11">
        <v>6055</v>
      </c>
      <c r="J11">
        <v>13814</v>
      </c>
      <c r="K11">
        <v>3154290</v>
      </c>
      <c r="L11" s="44">
        <f t="shared" si="2"/>
        <v>106</v>
      </c>
      <c r="M11" s="44">
        <f t="shared" si="0"/>
        <v>84</v>
      </c>
      <c r="N11" s="44">
        <f t="shared" si="1"/>
        <v>103</v>
      </c>
      <c r="P11" s="44">
        <f>IF(C11&lt;&gt;'Annual Total'!A13,1,"")</f>
        <v>1</v>
      </c>
    </row>
    <row r="12" spans="1:18" x14ac:dyDescent="0.25">
      <c r="A12" s="44">
        <v>2023</v>
      </c>
      <c r="B12">
        <v>150</v>
      </c>
      <c r="C12" t="s">
        <v>324</v>
      </c>
      <c r="D12" t="s">
        <v>493</v>
      </c>
      <c r="E12" t="s">
        <v>494</v>
      </c>
      <c r="F12" t="s">
        <v>26</v>
      </c>
      <c r="G12">
        <v>9576</v>
      </c>
      <c r="H12">
        <v>6268</v>
      </c>
      <c r="I12">
        <v>4878</v>
      </c>
      <c r="J12">
        <v>11146</v>
      </c>
      <c r="K12">
        <v>3038057</v>
      </c>
      <c r="L12" s="44">
        <f t="shared" si="2"/>
        <v>104</v>
      </c>
      <c r="M12" s="44">
        <f t="shared" si="0"/>
        <v>104</v>
      </c>
      <c r="N12" s="44">
        <f t="shared" si="1"/>
        <v>105</v>
      </c>
      <c r="P12" s="44">
        <f>IF(C12&lt;&gt;'Annual Total'!A14,1,"")</f>
        <v>1</v>
      </c>
    </row>
    <row r="13" spans="1:18" x14ac:dyDescent="0.25">
      <c r="A13" s="44">
        <v>2023</v>
      </c>
      <c r="B13">
        <v>160</v>
      </c>
      <c r="C13" t="s">
        <v>331</v>
      </c>
      <c r="D13" t="s">
        <v>493</v>
      </c>
      <c r="E13" t="s">
        <v>495</v>
      </c>
      <c r="F13" t="s">
        <v>26</v>
      </c>
      <c r="G13">
        <v>47315</v>
      </c>
      <c r="H13">
        <v>30824</v>
      </c>
      <c r="I13">
        <v>27616</v>
      </c>
      <c r="J13">
        <v>58440</v>
      </c>
      <c r="K13">
        <v>15224047</v>
      </c>
      <c r="L13" s="44">
        <f t="shared" si="2"/>
        <v>8</v>
      </c>
      <c r="M13" s="44">
        <f t="shared" si="0"/>
        <v>9</v>
      </c>
      <c r="N13" s="44">
        <f t="shared" si="1"/>
        <v>8</v>
      </c>
      <c r="P13" s="44">
        <f>IF(C13&lt;&gt;'Annual Total'!A15,1,"")</f>
        <v>1</v>
      </c>
    </row>
    <row r="14" spans="1:18" x14ac:dyDescent="0.25">
      <c r="A14" s="44">
        <v>2023</v>
      </c>
      <c r="B14">
        <v>180</v>
      </c>
      <c r="C14" t="s">
        <v>337</v>
      </c>
      <c r="D14" t="s">
        <v>493</v>
      </c>
      <c r="E14" t="s">
        <v>495</v>
      </c>
      <c r="F14" t="s">
        <v>26</v>
      </c>
      <c r="G14">
        <v>18190</v>
      </c>
      <c r="H14">
        <v>12933</v>
      </c>
      <c r="I14">
        <v>10279</v>
      </c>
      <c r="J14">
        <v>23212</v>
      </c>
      <c r="K14">
        <v>5893837</v>
      </c>
      <c r="L14" s="44">
        <f t="shared" si="2"/>
        <v>38</v>
      </c>
      <c r="M14" s="44">
        <f t="shared" si="0"/>
        <v>31</v>
      </c>
      <c r="N14" s="44">
        <f t="shared" si="1"/>
        <v>35</v>
      </c>
      <c r="P14" s="44">
        <f>IF(C14&lt;&gt;'Annual Total'!A16,1,"")</f>
        <v>1</v>
      </c>
    </row>
    <row r="15" spans="1:18" x14ac:dyDescent="0.25">
      <c r="A15" s="44">
        <v>2023</v>
      </c>
      <c r="B15">
        <v>200</v>
      </c>
      <c r="C15" t="s">
        <v>342</v>
      </c>
      <c r="D15" t="s">
        <v>496</v>
      </c>
      <c r="E15" t="s">
        <v>497</v>
      </c>
      <c r="F15" t="s">
        <v>26</v>
      </c>
      <c r="G15">
        <v>14897</v>
      </c>
      <c r="H15">
        <v>10423</v>
      </c>
      <c r="I15">
        <v>7856</v>
      </c>
      <c r="J15">
        <v>18279</v>
      </c>
      <c r="K15">
        <v>4771815</v>
      </c>
      <c r="L15" s="44">
        <f t="shared" si="2"/>
        <v>58</v>
      </c>
      <c r="M15" s="44">
        <f t="shared" si="0"/>
        <v>49</v>
      </c>
      <c r="N15" s="44">
        <f t="shared" si="1"/>
        <v>57</v>
      </c>
      <c r="P15" s="44">
        <f>IF(C15&lt;&gt;'Annual Total'!A17,1,"")</f>
        <v>1</v>
      </c>
    </row>
    <row r="16" spans="1:18" x14ac:dyDescent="0.25">
      <c r="A16" s="44">
        <v>2023</v>
      </c>
      <c r="B16">
        <v>210</v>
      </c>
      <c r="C16" t="s">
        <v>345</v>
      </c>
      <c r="D16" t="s">
        <v>496</v>
      </c>
      <c r="E16" t="s">
        <v>497</v>
      </c>
      <c r="F16" t="s">
        <v>26</v>
      </c>
      <c r="G16">
        <v>27088</v>
      </c>
      <c r="H16">
        <v>21854</v>
      </c>
      <c r="I16">
        <v>18756</v>
      </c>
      <c r="J16">
        <v>40610</v>
      </c>
      <c r="K16">
        <v>9086110</v>
      </c>
      <c r="L16" s="44">
        <f t="shared" si="2"/>
        <v>22</v>
      </c>
      <c r="M16" s="44">
        <f t="shared" si="0"/>
        <v>17</v>
      </c>
      <c r="N16" s="44">
        <f t="shared" si="1"/>
        <v>22</v>
      </c>
      <c r="P16" s="44">
        <f>IF(C16&lt;&gt;'Annual Total'!A18,1,"")</f>
        <v>1</v>
      </c>
    </row>
    <row r="17" spans="1:16" x14ac:dyDescent="0.25">
      <c r="A17" s="44">
        <v>2023</v>
      </c>
      <c r="B17">
        <v>220</v>
      </c>
      <c r="C17" t="s">
        <v>349</v>
      </c>
      <c r="D17" t="s">
        <v>496</v>
      </c>
      <c r="E17" t="s">
        <v>497</v>
      </c>
      <c r="F17" t="s">
        <v>26</v>
      </c>
      <c r="G17">
        <v>10651</v>
      </c>
      <c r="H17">
        <v>8160</v>
      </c>
      <c r="I17">
        <v>6821</v>
      </c>
      <c r="J17">
        <v>14981</v>
      </c>
      <c r="K17">
        <v>3519664</v>
      </c>
      <c r="L17" s="44">
        <f t="shared" si="2"/>
        <v>93</v>
      </c>
      <c r="M17" s="44">
        <f t="shared" si="0"/>
        <v>72</v>
      </c>
      <c r="N17" s="44">
        <f t="shared" si="1"/>
        <v>90</v>
      </c>
      <c r="P17" s="44">
        <f>IF(C17&lt;&gt;'Annual Total'!A19,1,"")</f>
        <v>1</v>
      </c>
    </row>
    <row r="18" spans="1:16" x14ac:dyDescent="0.25">
      <c r="A18" s="44">
        <v>2023</v>
      </c>
      <c r="B18">
        <v>230</v>
      </c>
      <c r="C18" t="s">
        <v>544</v>
      </c>
      <c r="D18" t="s">
        <v>496</v>
      </c>
      <c r="E18" t="s">
        <v>497</v>
      </c>
      <c r="F18" t="s">
        <v>26</v>
      </c>
      <c r="G18">
        <v>12406</v>
      </c>
      <c r="H18">
        <v>8404</v>
      </c>
      <c r="I18">
        <v>6876</v>
      </c>
      <c r="J18">
        <v>15280</v>
      </c>
      <c r="K18">
        <v>3983729</v>
      </c>
      <c r="L18" s="44">
        <f t="shared" si="2"/>
        <v>74</v>
      </c>
      <c r="M18" s="44">
        <f t="shared" si="0"/>
        <v>69</v>
      </c>
      <c r="N18" s="44">
        <f t="shared" si="1"/>
        <v>70</v>
      </c>
      <c r="P18" s="44">
        <f>IF(C18&lt;&gt;'Annual Total'!A20,1,"")</f>
        <v>1</v>
      </c>
    </row>
    <row r="19" spans="1:16" x14ac:dyDescent="0.25">
      <c r="A19" s="44">
        <v>2023</v>
      </c>
      <c r="B19">
        <v>240</v>
      </c>
      <c r="C19" t="s">
        <v>354</v>
      </c>
      <c r="D19" t="s">
        <v>496</v>
      </c>
      <c r="E19" t="s">
        <v>497</v>
      </c>
      <c r="F19" t="s">
        <v>26</v>
      </c>
      <c r="G19">
        <v>24224</v>
      </c>
      <c r="H19">
        <v>16964</v>
      </c>
      <c r="I19">
        <v>14355</v>
      </c>
      <c r="J19">
        <v>31319</v>
      </c>
      <c r="K19">
        <v>7856393</v>
      </c>
      <c r="L19" s="44">
        <f t="shared" si="2"/>
        <v>23</v>
      </c>
      <c r="M19" s="44">
        <f t="shared" si="0"/>
        <v>24</v>
      </c>
      <c r="N19" s="44">
        <f t="shared" si="1"/>
        <v>24</v>
      </c>
      <c r="P19" s="44">
        <f>IF(C19&lt;&gt;'Annual Total'!A21,1,"")</f>
        <v>1</v>
      </c>
    </row>
    <row r="20" spans="1:16" x14ac:dyDescent="0.25">
      <c r="A20" s="44">
        <v>2023</v>
      </c>
      <c r="B20">
        <v>250</v>
      </c>
      <c r="C20" t="s">
        <v>284</v>
      </c>
      <c r="D20" t="s">
        <v>479</v>
      </c>
      <c r="E20" t="s">
        <v>497</v>
      </c>
      <c r="F20" t="s">
        <v>26</v>
      </c>
      <c r="G20">
        <v>8775</v>
      </c>
      <c r="H20">
        <v>6689</v>
      </c>
      <c r="I20">
        <v>5483</v>
      </c>
      <c r="J20">
        <v>12172</v>
      </c>
      <c r="K20">
        <v>2892314</v>
      </c>
      <c r="L20" s="44">
        <f t="shared" si="2"/>
        <v>114</v>
      </c>
      <c r="M20" s="44">
        <f t="shared" si="0"/>
        <v>95</v>
      </c>
      <c r="N20" s="44">
        <f t="shared" si="1"/>
        <v>113</v>
      </c>
      <c r="P20" s="44">
        <f>IF(C20&lt;&gt;'Annual Total'!A22,1,"")</f>
        <v>1</v>
      </c>
    </row>
    <row r="21" spans="1:16" x14ac:dyDescent="0.25">
      <c r="A21" s="44">
        <v>2023</v>
      </c>
      <c r="B21">
        <v>260</v>
      </c>
      <c r="C21" t="s">
        <v>367</v>
      </c>
      <c r="D21" t="s">
        <v>479</v>
      </c>
      <c r="E21" t="s">
        <v>497</v>
      </c>
      <c r="F21" t="s">
        <v>26</v>
      </c>
      <c r="G21">
        <v>8721</v>
      </c>
      <c r="H21">
        <v>6908</v>
      </c>
      <c r="I21">
        <v>5643</v>
      </c>
      <c r="J21">
        <v>12551</v>
      </c>
      <c r="K21">
        <v>2898816</v>
      </c>
      <c r="L21" s="44">
        <f t="shared" si="2"/>
        <v>117</v>
      </c>
      <c r="M21" s="44">
        <f t="shared" si="0"/>
        <v>91</v>
      </c>
      <c r="N21" s="44">
        <f t="shared" si="1"/>
        <v>112</v>
      </c>
      <c r="P21" s="44">
        <f>IF(C21&lt;&gt;'Annual Total'!A23,1,"")</f>
        <v>1</v>
      </c>
    </row>
    <row r="22" spans="1:16" x14ac:dyDescent="0.25">
      <c r="A22" s="44">
        <v>2023</v>
      </c>
      <c r="B22">
        <v>270</v>
      </c>
      <c r="C22" t="s">
        <v>291</v>
      </c>
      <c r="D22" t="s">
        <v>479</v>
      </c>
      <c r="E22" t="s">
        <v>497</v>
      </c>
      <c r="F22" t="s">
        <v>26</v>
      </c>
      <c r="G22">
        <v>11001</v>
      </c>
      <c r="H22">
        <v>6372</v>
      </c>
      <c r="I22">
        <v>5139</v>
      </c>
      <c r="J22">
        <v>11511</v>
      </c>
      <c r="K22">
        <v>3416295</v>
      </c>
      <c r="L22" s="44">
        <f t="shared" si="2"/>
        <v>88</v>
      </c>
      <c r="M22" s="44">
        <f t="shared" si="0"/>
        <v>100</v>
      </c>
      <c r="N22" s="44">
        <f t="shared" si="1"/>
        <v>93</v>
      </c>
      <c r="P22" s="44">
        <f>IF(C22&lt;&gt;'Annual Total'!A24,1,"")</f>
        <v>1</v>
      </c>
    </row>
    <row r="23" spans="1:16" x14ac:dyDescent="0.25">
      <c r="A23" s="44">
        <v>2023</v>
      </c>
      <c r="B23">
        <v>280</v>
      </c>
      <c r="C23" t="s">
        <v>292</v>
      </c>
      <c r="D23" t="s">
        <v>479</v>
      </c>
      <c r="E23" t="s">
        <v>497</v>
      </c>
      <c r="F23" t="s">
        <v>26</v>
      </c>
      <c r="G23">
        <v>6175</v>
      </c>
      <c r="H23">
        <v>4300</v>
      </c>
      <c r="I23">
        <v>3381</v>
      </c>
      <c r="J23">
        <v>7681</v>
      </c>
      <c r="K23">
        <v>1986493</v>
      </c>
      <c r="L23" s="44">
        <f t="shared" si="2"/>
        <v>168</v>
      </c>
      <c r="M23" s="44">
        <f t="shared" si="0"/>
        <v>165</v>
      </c>
      <c r="N23" s="44">
        <f t="shared" si="1"/>
        <v>167</v>
      </c>
      <c r="P23" s="44">
        <f>IF(C23&lt;&gt;'Annual Total'!A25,1,"")</f>
        <v>1</v>
      </c>
    </row>
    <row r="24" spans="1:16" x14ac:dyDescent="0.25">
      <c r="A24" s="44">
        <v>2023</v>
      </c>
      <c r="B24">
        <v>290</v>
      </c>
      <c r="C24" t="s">
        <v>298</v>
      </c>
      <c r="D24" t="s">
        <v>479</v>
      </c>
      <c r="E24" t="s">
        <v>497</v>
      </c>
      <c r="F24" t="s">
        <v>26</v>
      </c>
      <c r="G24">
        <v>8428</v>
      </c>
      <c r="H24">
        <v>6111</v>
      </c>
      <c r="I24">
        <v>4892</v>
      </c>
      <c r="J24">
        <v>11003</v>
      </c>
      <c r="K24">
        <v>2738004</v>
      </c>
      <c r="L24" s="44">
        <f t="shared" si="2"/>
        <v>126</v>
      </c>
      <c r="M24" s="44">
        <f t="shared" si="0"/>
        <v>107</v>
      </c>
      <c r="N24" s="44">
        <f t="shared" si="1"/>
        <v>124</v>
      </c>
      <c r="P24" s="44">
        <f>IF(C24&lt;&gt;'Annual Total'!A26,1,"")</f>
        <v>1</v>
      </c>
    </row>
    <row r="25" spans="1:16" x14ac:dyDescent="0.25">
      <c r="A25" s="44">
        <v>2023</v>
      </c>
      <c r="B25">
        <v>300</v>
      </c>
      <c r="C25" t="s">
        <v>302</v>
      </c>
      <c r="D25" t="s">
        <v>479</v>
      </c>
      <c r="E25" t="s">
        <v>497</v>
      </c>
      <c r="F25" t="s">
        <v>26</v>
      </c>
      <c r="G25">
        <v>6447</v>
      </c>
      <c r="H25">
        <v>4648</v>
      </c>
      <c r="I25">
        <v>3790</v>
      </c>
      <c r="J25">
        <v>8438</v>
      </c>
      <c r="K25">
        <v>2100654</v>
      </c>
      <c r="L25" s="44">
        <f t="shared" si="2"/>
        <v>162</v>
      </c>
      <c r="M25" s="44">
        <f t="shared" si="0"/>
        <v>149</v>
      </c>
      <c r="N25" s="44">
        <f t="shared" si="1"/>
        <v>159</v>
      </c>
      <c r="P25" s="44">
        <f>IF(C25&lt;&gt;'Annual Total'!A27,1,"")</f>
        <v>1</v>
      </c>
    </row>
    <row r="26" spans="1:16" x14ac:dyDescent="0.25">
      <c r="A26" s="44">
        <v>2023</v>
      </c>
      <c r="B26">
        <v>310</v>
      </c>
      <c r="C26" t="s">
        <v>307</v>
      </c>
      <c r="D26" t="s">
        <v>479</v>
      </c>
      <c r="E26" t="s">
        <v>497</v>
      </c>
      <c r="F26" t="s">
        <v>26</v>
      </c>
      <c r="G26">
        <v>7148</v>
      </c>
      <c r="H26">
        <v>4686</v>
      </c>
      <c r="I26">
        <v>3926</v>
      </c>
      <c r="J26">
        <v>8612</v>
      </c>
      <c r="K26">
        <v>2288380</v>
      </c>
      <c r="L26" s="44">
        <f t="shared" si="2"/>
        <v>144</v>
      </c>
      <c r="M26" s="44">
        <f t="shared" si="0"/>
        <v>147</v>
      </c>
      <c r="N26" s="44">
        <f t="shared" si="1"/>
        <v>145</v>
      </c>
      <c r="P26" s="44">
        <f>IF(C26&lt;&gt;'Annual Total'!A28,1,"")</f>
        <v>1</v>
      </c>
    </row>
    <row r="27" spans="1:16" x14ac:dyDescent="0.25">
      <c r="A27" s="44">
        <v>2023</v>
      </c>
      <c r="B27">
        <v>330</v>
      </c>
      <c r="C27" t="s">
        <v>312</v>
      </c>
      <c r="D27" t="s">
        <v>479</v>
      </c>
      <c r="E27" t="s">
        <v>497</v>
      </c>
      <c r="F27" t="s">
        <v>26</v>
      </c>
      <c r="G27">
        <v>7582</v>
      </c>
      <c r="H27">
        <v>4858</v>
      </c>
      <c r="I27">
        <v>4076</v>
      </c>
      <c r="J27">
        <v>8934</v>
      </c>
      <c r="K27">
        <v>2416958</v>
      </c>
      <c r="L27" s="44">
        <f t="shared" si="2"/>
        <v>141</v>
      </c>
      <c r="M27" s="44">
        <f t="shared" si="0"/>
        <v>143</v>
      </c>
      <c r="N27" s="44">
        <f t="shared" si="1"/>
        <v>141</v>
      </c>
      <c r="P27" s="44">
        <f>IF(C27&lt;&gt;'Annual Total'!A29,1,"")</f>
        <v>1</v>
      </c>
    </row>
    <row r="28" spans="1:16" x14ac:dyDescent="0.25">
      <c r="A28" s="44">
        <v>2023</v>
      </c>
      <c r="B28">
        <v>340</v>
      </c>
      <c r="C28" t="s">
        <v>315</v>
      </c>
      <c r="D28" t="s">
        <v>479</v>
      </c>
      <c r="E28" t="s">
        <v>497</v>
      </c>
      <c r="F28" t="s">
        <v>26</v>
      </c>
      <c r="G28">
        <v>5348</v>
      </c>
      <c r="H28">
        <v>3190</v>
      </c>
      <c r="I28">
        <v>2695</v>
      </c>
      <c r="J28">
        <v>5885</v>
      </c>
      <c r="K28">
        <v>1682168</v>
      </c>
      <c r="L28" s="44">
        <f t="shared" si="2"/>
        <v>188</v>
      </c>
      <c r="M28" s="44">
        <f t="shared" si="0"/>
        <v>197</v>
      </c>
      <c r="N28" s="44">
        <f t="shared" si="1"/>
        <v>191</v>
      </c>
      <c r="P28" s="44">
        <f>IF(C28&lt;&gt;'Annual Total'!A30,1,"")</f>
        <v>1</v>
      </c>
    </row>
    <row r="29" spans="1:16" x14ac:dyDescent="0.25">
      <c r="A29" s="44">
        <v>2023</v>
      </c>
      <c r="B29">
        <v>350</v>
      </c>
      <c r="C29" t="s">
        <v>375</v>
      </c>
      <c r="D29" t="s">
        <v>479</v>
      </c>
      <c r="E29" t="s">
        <v>497</v>
      </c>
      <c r="F29" t="s">
        <v>26</v>
      </c>
      <c r="G29">
        <v>4704</v>
      </c>
      <c r="H29">
        <v>3182</v>
      </c>
      <c r="I29">
        <v>2600</v>
      </c>
      <c r="J29">
        <v>5782</v>
      </c>
      <c r="K29">
        <v>1512897</v>
      </c>
      <c r="L29" s="44">
        <f t="shared" si="2"/>
        <v>212</v>
      </c>
      <c r="M29" s="44">
        <f t="shared" si="0"/>
        <v>200</v>
      </c>
      <c r="N29" s="44">
        <f t="shared" si="1"/>
        <v>214</v>
      </c>
      <c r="P29" s="44">
        <f>IF(C29&lt;&gt;'Annual Total'!A31,1,"")</f>
        <v>1</v>
      </c>
    </row>
    <row r="30" spans="1:16" x14ac:dyDescent="0.25">
      <c r="A30" s="44">
        <v>2023</v>
      </c>
      <c r="B30">
        <v>360</v>
      </c>
      <c r="C30" t="s">
        <v>317</v>
      </c>
      <c r="D30" t="s">
        <v>479</v>
      </c>
      <c r="E30" t="s">
        <v>497</v>
      </c>
      <c r="F30" t="s">
        <v>26</v>
      </c>
      <c r="G30">
        <v>4255</v>
      </c>
      <c r="H30">
        <v>2735</v>
      </c>
      <c r="I30">
        <v>2221</v>
      </c>
      <c r="J30">
        <v>4956</v>
      </c>
      <c r="K30">
        <v>1352957</v>
      </c>
      <c r="L30" s="44">
        <f t="shared" si="2"/>
        <v>233</v>
      </c>
      <c r="M30" s="44">
        <f t="shared" si="0"/>
        <v>227</v>
      </c>
      <c r="N30" s="44">
        <f t="shared" si="1"/>
        <v>228</v>
      </c>
      <c r="P30" s="44">
        <f>IF(C30&lt;&gt;'Annual Total'!A32,1,"")</f>
        <v>1</v>
      </c>
    </row>
    <row r="31" spans="1:16" x14ac:dyDescent="0.25">
      <c r="A31" s="44">
        <v>2023</v>
      </c>
      <c r="B31">
        <v>370</v>
      </c>
      <c r="C31" t="s">
        <v>318</v>
      </c>
      <c r="D31" t="s">
        <v>479</v>
      </c>
      <c r="E31" t="s">
        <v>497</v>
      </c>
      <c r="F31" t="s">
        <v>26</v>
      </c>
      <c r="G31">
        <v>1485</v>
      </c>
      <c r="H31">
        <v>870</v>
      </c>
      <c r="I31">
        <v>659</v>
      </c>
      <c r="J31">
        <v>1529</v>
      </c>
      <c r="K31">
        <v>459810</v>
      </c>
      <c r="L31" s="44">
        <f t="shared" si="2"/>
        <v>396</v>
      </c>
      <c r="M31" s="44">
        <f t="shared" si="0"/>
        <v>375</v>
      </c>
      <c r="N31" s="44">
        <f t="shared" si="1"/>
        <v>393</v>
      </c>
      <c r="P31" s="44">
        <f>IF(C31&lt;&gt;'Annual Total'!A33,1,"")</f>
        <v>1</v>
      </c>
    </row>
    <row r="32" spans="1:16" x14ac:dyDescent="0.25">
      <c r="A32" s="44">
        <v>2023</v>
      </c>
      <c r="B32">
        <v>380</v>
      </c>
      <c r="C32" t="s">
        <v>385</v>
      </c>
      <c r="D32" t="s">
        <v>479</v>
      </c>
      <c r="E32" t="s">
        <v>497</v>
      </c>
      <c r="F32" t="s">
        <v>26</v>
      </c>
      <c r="G32">
        <v>3429</v>
      </c>
      <c r="H32">
        <v>1967</v>
      </c>
      <c r="I32">
        <v>1607</v>
      </c>
      <c r="J32">
        <v>3574</v>
      </c>
      <c r="K32">
        <v>1067679</v>
      </c>
      <c r="L32" s="44">
        <f t="shared" si="2"/>
        <v>284</v>
      </c>
      <c r="M32" s="44">
        <f t="shared" si="0"/>
        <v>274</v>
      </c>
      <c r="N32" s="44">
        <f t="shared" si="1"/>
        <v>283</v>
      </c>
      <c r="P32" s="44">
        <f>IF(C32&lt;&gt;'Annual Total'!A34,1,"")</f>
        <v>1</v>
      </c>
    </row>
    <row r="33" spans="1:16" x14ac:dyDescent="0.25">
      <c r="A33" s="44">
        <v>2023</v>
      </c>
      <c r="B33">
        <v>390</v>
      </c>
      <c r="C33" t="s">
        <v>80</v>
      </c>
      <c r="D33" t="s">
        <v>479</v>
      </c>
      <c r="E33" t="s">
        <v>25</v>
      </c>
      <c r="F33" t="s">
        <v>25</v>
      </c>
      <c r="G33">
        <v>6165</v>
      </c>
      <c r="H33">
        <v>3326</v>
      </c>
      <c r="I33">
        <v>2651</v>
      </c>
      <c r="J33">
        <v>5977</v>
      </c>
      <c r="K33">
        <v>1894047</v>
      </c>
      <c r="L33" s="44">
        <f t="shared" si="2"/>
        <v>169</v>
      </c>
      <c r="M33" s="44">
        <f t="shared" si="0"/>
        <v>193</v>
      </c>
      <c r="N33" s="44">
        <f t="shared" si="1"/>
        <v>172</v>
      </c>
      <c r="P33" s="44">
        <f>IF(C33&lt;&gt;'Annual Total'!A35,1,"")</f>
        <v>1</v>
      </c>
    </row>
    <row r="34" spans="1:16" x14ac:dyDescent="0.25">
      <c r="A34" s="44">
        <v>2023</v>
      </c>
      <c r="B34">
        <v>400</v>
      </c>
      <c r="C34" t="s">
        <v>82</v>
      </c>
      <c r="D34" t="s">
        <v>479</v>
      </c>
      <c r="E34" t="s">
        <v>25</v>
      </c>
      <c r="F34" t="s">
        <v>25</v>
      </c>
      <c r="G34">
        <v>3104</v>
      </c>
      <c r="H34">
        <v>1727</v>
      </c>
      <c r="I34">
        <v>1414</v>
      </c>
      <c r="J34">
        <v>3141</v>
      </c>
      <c r="K34">
        <v>959752</v>
      </c>
      <c r="L34" s="44">
        <f t="shared" si="2"/>
        <v>298</v>
      </c>
      <c r="M34" s="44">
        <f t="shared" si="0"/>
        <v>295</v>
      </c>
      <c r="N34" s="44">
        <f t="shared" si="1"/>
        <v>298</v>
      </c>
      <c r="P34" s="44">
        <f>IF(C34&lt;&gt;'Annual Total'!A36,1,"")</f>
        <v>1</v>
      </c>
    </row>
    <row r="35" spans="1:16" x14ac:dyDescent="0.25">
      <c r="A35" s="44">
        <v>2023</v>
      </c>
      <c r="B35">
        <v>410</v>
      </c>
      <c r="C35" t="s">
        <v>126</v>
      </c>
      <c r="D35" t="s">
        <v>479</v>
      </c>
      <c r="E35" t="s">
        <v>25</v>
      </c>
      <c r="F35" t="s">
        <v>25</v>
      </c>
      <c r="G35">
        <v>4695</v>
      </c>
      <c r="H35">
        <v>2257</v>
      </c>
      <c r="I35">
        <v>1715</v>
      </c>
      <c r="J35">
        <v>3972</v>
      </c>
      <c r="K35">
        <v>1409910</v>
      </c>
      <c r="L35" s="44">
        <f t="shared" si="2"/>
        <v>213</v>
      </c>
      <c r="M35" s="44">
        <f t="shared" si="0"/>
        <v>261</v>
      </c>
      <c r="N35" s="44">
        <f t="shared" si="1"/>
        <v>223</v>
      </c>
      <c r="P35" s="44">
        <f>IF(C35&lt;&gt;'Annual Total'!A37,1,"")</f>
        <v>1</v>
      </c>
    </row>
    <row r="36" spans="1:16" x14ac:dyDescent="0.25">
      <c r="A36" s="44">
        <v>2023</v>
      </c>
      <c r="B36">
        <v>420</v>
      </c>
      <c r="C36" t="s">
        <v>369</v>
      </c>
      <c r="D36" t="s">
        <v>498</v>
      </c>
      <c r="E36" t="s">
        <v>497</v>
      </c>
      <c r="F36" t="s">
        <v>26</v>
      </c>
      <c r="G36">
        <v>4915</v>
      </c>
      <c r="H36">
        <v>3472</v>
      </c>
      <c r="I36">
        <v>2925</v>
      </c>
      <c r="J36">
        <v>6397</v>
      </c>
      <c r="K36">
        <v>1598022</v>
      </c>
      <c r="L36" s="44">
        <f t="shared" si="2"/>
        <v>207</v>
      </c>
      <c r="M36" s="44">
        <f t="shared" si="0"/>
        <v>188</v>
      </c>
      <c r="N36" s="44">
        <f t="shared" si="1"/>
        <v>203</v>
      </c>
      <c r="P36" s="44">
        <f>IF(C36&lt;&gt;'Annual Total'!A38,1,"")</f>
        <v>1</v>
      </c>
    </row>
    <row r="37" spans="1:16" x14ac:dyDescent="0.25">
      <c r="A37" s="44">
        <v>2023</v>
      </c>
      <c r="B37">
        <v>430</v>
      </c>
      <c r="C37" t="s">
        <v>288</v>
      </c>
      <c r="D37" t="s">
        <v>498</v>
      </c>
      <c r="E37" t="s">
        <v>497</v>
      </c>
      <c r="F37" t="s">
        <v>26</v>
      </c>
      <c r="G37">
        <v>6164</v>
      </c>
      <c r="H37">
        <v>4401</v>
      </c>
      <c r="I37">
        <v>3859</v>
      </c>
      <c r="J37">
        <v>8260</v>
      </c>
      <c r="K37">
        <v>2014762</v>
      </c>
      <c r="L37" s="44">
        <f t="shared" si="2"/>
        <v>170</v>
      </c>
      <c r="M37" s="44">
        <f t="shared" si="0"/>
        <v>153</v>
      </c>
      <c r="N37" s="44">
        <f t="shared" si="1"/>
        <v>166</v>
      </c>
      <c r="P37" s="44">
        <f>IF(C37&lt;&gt;'Annual Total'!A39,1,"")</f>
        <v>1</v>
      </c>
    </row>
    <row r="38" spans="1:16" x14ac:dyDescent="0.25">
      <c r="A38" s="44">
        <v>2023</v>
      </c>
      <c r="B38">
        <v>440</v>
      </c>
      <c r="C38" t="s">
        <v>293</v>
      </c>
      <c r="D38" t="s">
        <v>498</v>
      </c>
      <c r="E38" t="s">
        <v>497</v>
      </c>
      <c r="F38" t="s">
        <v>26</v>
      </c>
      <c r="G38">
        <v>8198</v>
      </c>
      <c r="H38">
        <v>5719</v>
      </c>
      <c r="I38">
        <v>5131</v>
      </c>
      <c r="J38">
        <v>10850</v>
      </c>
      <c r="K38">
        <v>2672981</v>
      </c>
      <c r="L38" s="44">
        <f t="shared" si="2"/>
        <v>135</v>
      </c>
      <c r="M38" s="44">
        <f t="shared" si="0"/>
        <v>110</v>
      </c>
      <c r="N38" s="44">
        <f t="shared" si="1"/>
        <v>131</v>
      </c>
      <c r="P38" s="44">
        <f>IF(C38&lt;&gt;'Annual Total'!A40,1,"")</f>
        <v>1</v>
      </c>
    </row>
    <row r="39" spans="1:16" x14ac:dyDescent="0.25">
      <c r="A39" s="44">
        <v>2023</v>
      </c>
      <c r="B39">
        <v>450</v>
      </c>
      <c r="C39" t="s">
        <v>296</v>
      </c>
      <c r="D39" t="s">
        <v>498</v>
      </c>
      <c r="E39" t="s">
        <v>497</v>
      </c>
      <c r="F39" t="s">
        <v>26</v>
      </c>
      <c r="G39">
        <v>6985</v>
      </c>
      <c r="H39">
        <v>4333</v>
      </c>
      <c r="I39">
        <v>3525</v>
      </c>
      <c r="J39">
        <v>7858</v>
      </c>
      <c r="K39">
        <v>2201400</v>
      </c>
      <c r="L39" s="44">
        <f t="shared" si="2"/>
        <v>149</v>
      </c>
      <c r="M39" s="44">
        <f t="shared" si="0"/>
        <v>158</v>
      </c>
      <c r="N39" s="44">
        <f t="shared" si="1"/>
        <v>149</v>
      </c>
      <c r="P39" s="44">
        <f>IF(C39&lt;&gt;'Annual Total'!A41,1,"")</f>
        <v>1</v>
      </c>
    </row>
    <row r="40" spans="1:16" x14ac:dyDescent="0.25">
      <c r="A40" s="44">
        <v>2023</v>
      </c>
      <c r="B40">
        <v>460</v>
      </c>
      <c r="C40" t="s">
        <v>303</v>
      </c>
      <c r="D40" t="s">
        <v>498</v>
      </c>
      <c r="E40" t="s">
        <v>497</v>
      </c>
      <c r="F40" t="s">
        <v>26</v>
      </c>
      <c r="G40">
        <v>1890</v>
      </c>
      <c r="H40">
        <v>979</v>
      </c>
      <c r="I40">
        <v>766</v>
      </c>
      <c r="J40">
        <v>1745</v>
      </c>
      <c r="K40">
        <v>574727</v>
      </c>
      <c r="L40" s="44">
        <f t="shared" si="2"/>
        <v>369</v>
      </c>
      <c r="M40" s="44">
        <f t="shared" si="0"/>
        <v>357</v>
      </c>
      <c r="N40" s="44">
        <f t="shared" si="1"/>
        <v>369</v>
      </c>
      <c r="P40" s="44">
        <f>IF(C40&lt;&gt;'Annual Total'!A42,1,"")</f>
        <v>1</v>
      </c>
    </row>
    <row r="41" spans="1:16" x14ac:dyDescent="0.25">
      <c r="A41" s="44">
        <v>2023</v>
      </c>
      <c r="B41">
        <v>470</v>
      </c>
      <c r="C41" t="s">
        <v>380</v>
      </c>
      <c r="D41" t="s">
        <v>498</v>
      </c>
      <c r="E41" t="s">
        <v>497</v>
      </c>
      <c r="F41" t="s">
        <v>26</v>
      </c>
      <c r="G41">
        <v>2172</v>
      </c>
      <c r="H41">
        <v>1307</v>
      </c>
      <c r="I41">
        <v>1043</v>
      </c>
      <c r="J41">
        <v>2350</v>
      </c>
      <c r="K41">
        <v>679539</v>
      </c>
      <c r="L41" s="44">
        <f t="shared" si="2"/>
        <v>353</v>
      </c>
      <c r="M41" s="44">
        <f t="shared" si="0"/>
        <v>331</v>
      </c>
      <c r="N41" s="44">
        <f t="shared" si="1"/>
        <v>353</v>
      </c>
      <c r="P41" s="44">
        <f>IF(C41&lt;&gt;'Annual Total'!A43,1,"")</f>
        <v>1</v>
      </c>
    </row>
    <row r="42" spans="1:16" x14ac:dyDescent="0.25">
      <c r="A42" s="44">
        <v>2023</v>
      </c>
      <c r="B42">
        <v>480</v>
      </c>
      <c r="C42" t="s">
        <v>360</v>
      </c>
      <c r="D42" t="s">
        <v>499</v>
      </c>
      <c r="E42" t="s">
        <v>480</v>
      </c>
      <c r="F42" t="s">
        <v>26</v>
      </c>
      <c r="G42">
        <v>14906</v>
      </c>
      <c r="H42">
        <v>7984</v>
      </c>
      <c r="I42">
        <v>6353</v>
      </c>
      <c r="J42">
        <v>14337</v>
      </c>
      <c r="K42">
        <v>4575586</v>
      </c>
      <c r="L42" s="44">
        <f t="shared" si="2"/>
        <v>57</v>
      </c>
      <c r="M42" s="44">
        <f t="shared" si="0"/>
        <v>77</v>
      </c>
      <c r="N42" s="44">
        <f t="shared" si="1"/>
        <v>60</v>
      </c>
      <c r="P42" s="44">
        <f>IF(C42&lt;&gt;'Annual Total'!A44,1,"")</f>
        <v>1</v>
      </c>
    </row>
    <row r="43" spans="1:16" x14ac:dyDescent="0.25">
      <c r="A43" s="44">
        <v>2023</v>
      </c>
      <c r="B43">
        <v>490</v>
      </c>
      <c r="C43" t="s">
        <v>394</v>
      </c>
      <c r="D43" t="s">
        <v>499</v>
      </c>
      <c r="E43" t="s">
        <v>480</v>
      </c>
      <c r="F43" t="s">
        <v>26</v>
      </c>
      <c r="G43">
        <v>11163</v>
      </c>
      <c r="H43">
        <v>5721</v>
      </c>
      <c r="I43">
        <v>4531</v>
      </c>
      <c r="J43">
        <v>10252</v>
      </c>
      <c r="K43">
        <v>3393094</v>
      </c>
      <c r="L43" s="44">
        <f t="shared" si="2"/>
        <v>84</v>
      </c>
      <c r="M43" s="44">
        <f t="shared" si="0"/>
        <v>125</v>
      </c>
      <c r="N43" s="44">
        <f t="shared" si="1"/>
        <v>94</v>
      </c>
      <c r="P43" s="44">
        <f>IF(C43&lt;&gt;'Annual Total'!A45,1,"")</f>
        <v>1</v>
      </c>
    </row>
    <row r="44" spans="1:16" x14ac:dyDescent="0.25">
      <c r="A44" s="44">
        <v>2023</v>
      </c>
      <c r="B44">
        <v>530</v>
      </c>
      <c r="C44" t="s">
        <v>391</v>
      </c>
      <c r="D44" t="s">
        <v>499</v>
      </c>
      <c r="E44" t="s">
        <v>494</v>
      </c>
      <c r="F44" t="s">
        <v>26</v>
      </c>
      <c r="G44">
        <v>8253</v>
      </c>
      <c r="H44">
        <v>9241</v>
      </c>
      <c r="I44">
        <v>6896</v>
      </c>
      <c r="J44">
        <v>16137</v>
      </c>
      <c r="K44">
        <v>2969643</v>
      </c>
      <c r="L44" s="44">
        <f t="shared" si="2"/>
        <v>133</v>
      </c>
      <c r="M44" s="44">
        <f t="shared" si="0"/>
        <v>65</v>
      </c>
      <c r="N44" s="44">
        <f t="shared" si="1"/>
        <v>108</v>
      </c>
      <c r="P44" s="44">
        <f>IF(C44&lt;&gt;'Annual Total'!A46,1,"")</f>
        <v>1</v>
      </c>
    </row>
    <row r="45" spans="1:16" x14ac:dyDescent="0.25">
      <c r="A45" s="44">
        <v>2023</v>
      </c>
      <c r="B45">
        <v>550</v>
      </c>
      <c r="C45" t="s">
        <v>358</v>
      </c>
      <c r="D45" t="s">
        <v>499</v>
      </c>
      <c r="E45" t="s">
        <v>494</v>
      </c>
      <c r="F45" t="s">
        <v>26</v>
      </c>
      <c r="G45">
        <v>11137</v>
      </c>
      <c r="H45">
        <v>9357</v>
      </c>
      <c r="I45">
        <v>7161</v>
      </c>
      <c r="J45">
        <v>16518</v>
      </c>
      <c r="K45">
        <v>3717074</v>
      </c>
      <c r="L45" s="44">
        <f t="shared" si="2"/>
        <v>85</v>
      </c>
      <c r="M45" s="44">
        <f t="shared" si="0"/>
        <v>62</v>
      </c>
      <c r="N45" s="44">
        <f t="shared" si="1"/>
        <v>84</v>
      </c>
      <c r="P45" s="44">
        <f>IF(C45&lt;&gt;'Annual Total'!A47,1,"")</f>
        <v>1</v>
      </c>
    </row>
    <row r="46" spans="1:16" x14ac:dyDescent="0.25">
      <c r="A46" s="44">
        <v>2023</v>
      </c>
      <c r="B46">
        <v>570</v>
      </c>
      <c r="C46" t="s">
        <v>320</v>
      </c>
      <c r="D46" t="s">
        <v>499</v>
      </c>
      <c r="E46" t="s">
        <v>494</v>
      </c>
      <c r="F46" t="s">
        <v>26</v>
      </c>
      <c r="G46">
        <v>17987</v>
      </c>
      <c r="H46">
        <v>9096</v>
      </c>
      <c r="I46">
        <v>6559</v>
      </c>
      <c r="J46">
        <v>15655</v>
      </c>
      <c r="K46">
        <v>5409296</v>
      </c>
      <c r="L46" s="44">
        <f t="shared" si="2"/>
        <v>39</v>
      </c>
      <c r="M46" s="44">
        <f t="shared" si="0"/>
        <v>67</v>
      </c>
      <c r="N46" s="44">
        <f t="shared" si="1"/>
        <v>47</v>
      </c>
      <c r="P46" s="44">
        <f>IF(C46&lt;&gt;'Annual Total'!A48,1,"")</f>
        <v>1</v>
      </c>
    </row>
    <row r="47" spans="1:16" x14ac:dyDescent="0.25">
      <c r="A47" s="44">
        <v>2023</v>
      </c>
      <c r="B47">
        <v>580</v>
      </c>
      <c r="C47" t="s">
        <v>325</v>
      </c>
      <c r="D47" t="s">
        <v>499</v>
      </c>
      <c r="E47" t="s">
        <v>494</v>
      </c>
      <c r="F47" t="s">
        <v>26</v>
      </c>
      <c r="G47">
        <v>13996</v>
      </c>
      <c r="H47">
        <v>8531</v>
      </c>
      <c r="I47">
        <v>6720</v>
      </c>
      <c r="J47">
        <v>15251</v>
      </c>
      <c r="K47">
        <v>4380514</v>
      </c>
      <c r="L47" s="44">
        <f t="shared" si="2"/>
        <v>63</v>
      </c>
      <c r="M47" s="44">
        <f t="shared" si="0"/>
        <v>70</v>
      </c>
      <c r="N47" s="44">
        <f t="shared" si="1"/>
        <v>62</v>
      </c>
      <c r="P47" s="44">
        <f>IF(C47&lt;&gt;'Annual Total'!A49,1,"")</f>
        <v>1</v>
      </c>
    </row>
    <row r="48" spans="1:16" x14ac:dyDescent="0.25">
      <c r="A48" s="44">
        <v>2023</v>
      </c>
      <c r="B48">
        <v>590</v>
      </c>
      <c r="C48" t="s">
        <v>328</v>
      </c>
      <c r="D48" t="s">
        <v>499</v>
      </c>
      <c r="E48" t="s">
        <v>495</v>
      </c>
      <c r="F48" t="s">
        <v>26</v>
      </c>
      <c r="G48">
        <v>18307</v>
      </c>
      <c r="H48">
        <v>10686</v>
      </c>
      <c r="I48">
        <v>8041</v>
      </c>
      <c r="J48">
        <v>18727</v>
      </c>
      <c r="K48">
        <v>5666586</v>
      </c>
      <c r="L48" s="44">
        <f t="shared" si="2"/>
        <v>37</v>
      </c>
      <c r="M48" s="44">
        <f t="shared" si="0"/>
        <v>47</v>
      </c>
      <c r="N48" s="44">
        <f t="shared" si="1"/>
        <v>40</v>
      </c>
      <c r="P48" s="44">
        <f>IF(C48&lt;&gt;'Annual Total'!A50,1,"")</f>
        <v>1</v>
      </c>
    </row>
    <row r="49" spans="1:16" x14ac:dyDescent="0.25">
      <c r="A49" s="44">
        <v>2023</v>
      </c>
      <c r="B49">
        <v>630</v>
      </c>
      <c r="C49" t="s">
        <v>343</v>
      </c>
      <c r="D49" t="s">
        <v>500</v>
      </c>
      <c r="E49" t="s">
        <v>497</v>
      </c>
      <c r="F49" t="s">
        <v>26</v>
      </c>
      <c r="G49">
        <v>17986</v>
      </c>
      <c r="H49">
        <v>6472</v>
      </c>
      <c r="I49">
        <v>4640</v>
      </c>
      <c r="J49">
        <v>11112</v>
      </c>
      <c r="K49">
        <v>5164087</v>
      </c>
      <c r="L49" s="44">
        <f t="shared" si="2"/>
        <v>40</v>
      </c>
      <c r="M49" s="44">
        <f t="shared" si="0"/>
        <v>105</v>
      </c>
      <c r="N49" s="44">
        <f t="shared" si="1"/>
        <v>50</v>
      </c>
      <c r="P49" s="44">
        <f>IF(C49&lt;&gt;'Annual Total'!A51,1,"")</f>
        <v>1</v>
      </c>
    </row>
    <row r="50" spans="1:16" x14ac:dyDescent="0.25">
      <c r="A50" s="44">
        <v>2023</v>
      </c>
      <c r="B50">
        <v>640</v>
      </c>
      <c r="C50" t="s">
        <v>348</v>
      </c>
      <c r="D50" t="s">
        <v>500</v>
      </c>
      <c r="E50" t="s">
        <v>497</v>
      </c>
      <c r="F50" t="s">
        <v>26</v>
      </c>
      <c r="G50">
        <v>20406</v>
      </c>
      <c r="H50">
        <v>11164</v>
      </c>
      <c r="I50">
        <v>8208</v>
      </c>
      <c r="J50">
        <v>19372</v>
      </c>
      <c r="K50">
        <v>6231273</v>
      </c>
      <c r="L50" s="44">
        <f t="shared" si="2"/>
        <v>30</v>
      </c>
      <c r="M50" s="44">
        <f t="shared" si="0"/>
        <v>44</v>
      </c>
      <c r="N50" s="44">
        <f t="shared" si="1"/>
        <v>31</v>
      </c>
      <c r="P50" s="44">
        <f>IF(C50&lt;&gt;'Annual Total'!A52,1,"")</f>
        <v>1</v>
      </c>
    </row>
    <row r="51" spans="1:16" x14ac:dyDescent="0.25">
      <c r="A51" s="44">
        <v>2023</v>
      </c>
      <c r="B51">
        <v>650</v>
      </c>
      <c r="C51" t="s">
        <v>545</v>
      </c>
      <c r="D51" t="s">
        <v>500</v>
      </c>
      <c r="E51" t="s">
        <v>497</v>
      </c>
      <c r="F51" t="s">
        <v>26</v>
      </c>
      <c r="G51">
        <v>32712</v>
      </c>
      <c r="H51">
        <v>22996</v>
      </c>
      <c r="I51">
        <v>17020</v>
      </c>
      <c r="J51">
        <v>40016</v>
      </c>
      <c r="K51">
        <v>10472358</v>
      </c>
      <c r="L51" s="44">
        <f t="shared" si="2"/>
        <v>16</v>
      </c>
      <c r="M51" s="44">
        <f t="shared" si="0"/>
        <v>19</v>
      </c>
      <c r="N51" s="44">
        <f t="shared" si="1"/>
        <v>18</v>
      </c>
      <c r="P51" s="44">
        <f>IF(C51&lt;&gt;'Annual Total'!A53,1,"")</f>
        <v>1</v>
      </c>
    </row>
    <row r="52" spans="1:16" x14ac:dyDescent="0.25">
      <c r="A52" s="44">
        <v>2023</v>
      </c>
      <c r="B52">
        <v>660</v>
      </c>
      <c r="C52" t="s">
        <v>355</v>
      </c>
      <c r="D52" t="s">
        <v>500</v>
      </c>
      <c r="E52" t="s">
        <v>497</v>
      </c>
      <c r="F52" t="s">
        <v>26</v>
      </c>
      <c r="G52">
        <v>12647</v>
      </c>
      <c r="H52">
        <v>5699</v>
      </c>
      <c r="I52">
        <v>4429</v>
      </c>
      <c r="J52">
        <v>10128</v>
      </c>
      <c r="K52">
        <v>3760351</v>
      </c>
      <c r="L52" s="44">
        <f t="shared" si="2"/>
        <v>72</v>
      </c>
      <c r="M52" s="44">
        <f t="shared" si="0"/>
        <v>126</v>
      </c>
      <c r="N52" s="44">
        <f t="shared" si="1"/>
        <v>80</v>
      </c>
      <c r="P52" s="44">
        <f>IF(C52&lt;&gt;'Annual Total'!A54,1,"")</f>
        <v>1</v>
      </c>
    </row>
    <row r="53" spans="1:16" x14ac:dyDescent="0.25">
      <c r="A53" s="44">
        <v>2023</v>
      </c>
      <c r="B53">
        <v>670</v>
      </c>
      <c r="C53" t="s">
        <v>285</v>
      </c>
      <c r="D53" t="s">
        <v>500</v>
      </c>
      <c r="E53" t="s">
        <v>497</v>
      </c>
      <c r="F53" t="s">
        <v>26</v>
      </c>
      <c r="G53">
        <v>8513</v>
      </c>
      <c r="H53">
        <v>4560</v>
      </c>
      <c r="I53">
        <v>3500</v>
      </c>
      <c r="J53">
        <v>8060</v>
      </c>
      <c r="K53">
        <v>2601308</v>
      </c>
      <c r="L53" s="44">
        <f t="shared" si="2"/>
        <v>122</v>
      </c>
      <c r="M53" s="44">
        <f t="shared" si="0"/>
        <v>156</v>
      </c>
      <c r="N53" s="44">
        <f t="shared" si="1"/>
        <v>136</v>
      </c>
      <c r="P53" s="44">
        <f>IF(C53&lt;&gt;'Annual Total'!A55,1,"")</f>
        <v>1</v>
      </c>
    </row>
    <row r="54" spans="1:16" x14ac:dyDescent="0.25">
      <c r="A54" s="44">
        <v>2023</v>
      </c>
      <c r="B54">
        <v>680</v>
      </c>
      <c r="C54" t="s">
        <v>287</v>
      </c>
      <c r="D54" t="s">
        <v>500</v>
      </c>
      <c r="E54" t="s">
        <v>497</v>
      </c>
      <c r="F54" t="s">
        <v>26</v>
      </c>
      <c r="G54">
        <v>6704</v>
      </c>
      <c r="H54">
        <v>4117</v>
      </c>
      <c r="I54">
        <v>3097</v>
      </c>
      <c r="J54">
        <v>7214</v>
      </c>
      <c r="K54">
        <v>2096322</v>
      </c>
      <c r="L54" s="44">
        <f t="shared" si="2"/>
        <v>158</v>
      </c>
      <c r="M54" s="44">
        <f t="shared" si="0"/>
        <v>174</v>
      </c>
      <c r="N54" s="44">
        <f t="shared" si="1"/>
        <v>161</v>
      </c>
      <c r="P54" s="44">
        <f>IF(C54&lt;&gt;'Annual Total'!A56,1,"")</f>
        <v>1</v>
      </c>
    </row>
    <row r="55" spans="1:16" x14ac:dyDescent="0.25">
      <c r="A55" s="44">
        <v>2023</v>
      </c>
      <c r="B55">
        <v>690</v>
      </c>
      <c r="C55" t="s">
        <v>289</v>
      </c>
      <c r="D55" t="s">
        <v>500</v>
      </c>
      <c r="E55" t="s">
        <v>497</v>
      </c>
      <c r="F55" t="s">
        <v>26</v>
      </c>
      <c r="G55">
        <v>8766</v>
      </c>
      <c r="H55">
        <v>5491</v>
      </c>
      <c r="I55">
        <v>4386</v>
      </c>
      <c r="J55">
        <v>9877</v>
      </c>
      <c r="K55">
        <v>2766817</v>
      </c>
      <c r="L55" s="44">
        <f t="shared" si="2"/>
        <v>115</v>
      </c>
      <c r="M55" s="44">
        <f t="shared" si="0"/>
        <v>131</v>
      </c>
      <c r="N55" s="44">
        <f t="shared" si="1"/>
        <v>121</v>
      </c>
      <c r="P55" s="44">
        <f>IF(C55&lt;&gt;'Annual Total'!A57,1,"")</f>
        <v>1</v>
      </c>
    </row>
    <row r="56" spans="1:16" x14ac:dyDescent="0.25">
      <c r="A56" s="44">
        <v>2023</v>
      </c>
      <c r="B56">
        <v>700</v>
      </c>
      <c r="C56" t="s">
        <v>294</v>
      </c>
      <c r="D56" t="s">
        <v>500</v>
      </c>
      <c r="E56" t="s">
        <v>497</v>
      </c>
      <c r="F56" t="s">
        <v>26</v>
      </c>
      <c r="G56">
        <v>15497</v>
      </c>
      <c r="H56">
        <v>9453</v>
      </c>
      <c r="I56">
        <v>7933</v>
      </c>
      <c r="J56">
        <v>17386</v>
      </c>
      <c r="K56">
        <v>4884086</v>
      </c>
      <c r="L56" s="44">
        <f t="shared" si="2"/>
        <v>55</v>
      </c>
      <c r="M56" s="44">
        <f t="shared" si="0"/>
        <v>57</v>
      </c>
      <c r="N56" s="44">
        <f t="shared" si="1"/>
        <v>55</v>
      </c>
      <c r="P56" s="44">
        <f>IF(C56&lt;&gt;'Annual Total'!A58,1,"")</f>
        <v>1</v>
      </c>
    </row>
    <row r="57" spans="1:16" x14ac:dyDescent="0.25">
      <c r="A57" s="44">
        <v>2023</v>
      </c>
      <c r="B57">
        <v>710</v>
      </c>
      <c r="C57" t="s">
        <v>66</v>
      </c>
      <c r="D57" t="s">
        <v>501</v>
      </c>
      <c r="E57" t="s">
        <v>25</v>
      </c>
      <c r="F57" t="s">
        <v>25</v>
      </c>
      <c r="G57">
        <v>2546</v>
      </c>
      <c r="H57">
        <v>1458</v>
      </c>
      <c r="I57">
        <v>1092</v>
      </c>
      <c r="J57">
        <v>2550</v>
      </c>
      <c r="K57">
        <v>785271</v>
      </c>
      <c r="L57" s="44">
        <f t="shared" si="2"/>
        <v>336</v>
      </c>
      <c r="M57" s="44">
        <f t="shared" si="0"/>
        <v>322</v>
      </c>
      <c r="N57" s="44">
        <f t="shared" si="1"/>
        <v>336</v>
      </c>
      <c r="P57" s="44">
        <f>IF(C57&lt;&gt;'Annual Total'!A59,1,"")</f>
        <v>1</v>
      </c>
    </row>
    <row r="58" spans="1:16" x14ac:dyDescent="0.25">
      <c r="A58" s="44">
        <v>2023</v>
      </c>
      <c r="B58">
        <v>740</v>
      </c>
      <c r="C58" t="s">
        <v>69</v>
      </c>
      <c r="D58" t="s">
        <v>501</v>
      </c>
      <c r="E58" t="s">
        <v>25</v>
      </c>
      <c r="F58" t="s">
        <v>25</v>
      </c>
      <c r="G58">
        <v>5807</v>
      </c>
      <c r="H58">
        <v>4400</v>
      </c>
      <c r="I58">
        <v>3419</v>
      </c>
      <c r="J58">
        <v>7819</v>
      </c>
      <c r="K58">
        <v>1901393</v>
      </c>
      <c r="L58" s="44">
        <f t="shared" si="2"/>
        <v>175</v>
      </c>
      <c r="M58" s="44">
        <f t="shared" si="0"/>
        <v>160</v>
      </c>
      <c r="N58" s="44">
        <f t="shared" si="1"/>
        <v>171</v>
      </c>
      <c r="P58" s="44">
        <f>IF(C58&lt;&gt;'Annual Total'!A60,1,"")</f>
        <v>1</v>
      </c>
    </row>
    <row r="59" spans="1:16" x14ac:dyDescent="0.25">
      <c r="A59" s="44">
        <v>2023</v>
      </c>
      <c r="B59">
        <v>750</v>
      </c>
      <c r="C59" t="s">
        <v>71</v>
      </c>
      <c r="D59" t="s">
        <v>501</v>
      </c>
      <c r="E59" t="s">
        <v>25</v>
      </c>
      <c r="F59" t="s">
        <v>25</v>
      </c>
      <c r="G59">
        <v>4495</v>
      </c>
      <c r="H59">
        <v>3153</v>
      </c>
      <c r="I59">
        <v>2452</v>
      </c>
      <c r="J59">
        <v>5605</v>
      </c>
      <c r="K59">
        <v>1448193</v>
      </c>
      <c r="L59" s="44">
        <f t="shared" si="2"/>
        <v>222</v>
      </c>
      <c r="M59" s="44">
        <f t="shared" si="0"/>
        <v>207</v>
      </c>
      <c r="N59" s="44">
        <f t="shared" si="1"/>
        <v>219</v>
      </c>
      <c r="P59" s="44">
        <f>IF(C59&lt;&gt;'Annual Total'!A61,1,"")</f>
        <v>1</v>
      </c>
    </row>
    <row r="60" spans="1:16" x14ac:dyDescent="0.25">
      <c r="A60" s="44">
        <v>2023</v>
      </c>
      <c r="B60">
        <v>760</v>
      </c>
      <c r="C60" t="s">
        <v>116</v>
      </c>
      <c r="D60" t="s">
        <v>501</v>
      </c>
      <c r="E60" t="s">
        <v>25</v>
      </c>
      <c r="F60" t="s">
        <v>25</v>
      </c>
      <c r="G60">
        <v>3106</v>
      </c>
      <c r="H60">
        <v>2086</v>
      </c>
      <c r="I60">
        <v>1614</v>
      </c>
      <c r="J60">
        <v>3700</v>
      </c>
      <c r="K60">
        <v>990912</v>
      </c>
      <c r="L60" s="44">
        <f t="shared" si="2"/>
        <v>297</v>
      </c>
      <c r="M60" s="44">
        <f t="shared" si="0"/>
        <v>269</v>
      </c>
      <c r="N60" s="44">
        <f t="shared" si="1"/>
        <v>295</v>
      </c>
      <c r="P60" s="44">
        <f>IF(C60&lt;&gt;'Annual Total'!A62,1,"")</f>
        <v>1</v>
      </c>
    </row>
    <row r="61" spans="1:16" x14ac:dyDescent="0.25">
      <c r="A61" s="44">
        <v>2023</v>
      </c>
      <c r="B61">
        <v>770</v>
      </c>
      <c r="C61" t="s">
        <v>75</v>
      </c>
      <c r="D61" t="s">
        <v>501</v>
      </c>
      <c r="E61" t="s">
        <v>25</v>
      </c>
      <c r="F61" t="s">
        <v>25</v>
      </c>
      <c r="G61">
        <v>3230</v>
      </c>
      <c r="H61">
        <v>2264</v>
      </c>
      <c r="I61">
        <v>1775</v>
      </c>
      <c r="J61">
        <v>4039</v>
      </c>
      <c r="K61">
        <v>1041352</v>
      </c>
      <c r="L61" s="44">
        <f t="shared" si="2"/>
        <v>290</v>
      </c>
      <c r="M61" s="44">
        <f t="shared" si="0"/>
        <v>258</v>
      </c>
      <c r="N61" s="44">
        <f t="shared" si="1"/>
        <v>287</v>
      </c>
      <c r="P61" s="44">
        <f>IF(C61&lt;&gt;'Annual Total'!A63,1,"")</f>
        <v>1</v>
      </c>
    </row>
    <row r="62" spans="1:16" x14ac:dyDescent="0.25">
      <c r="A62" s="44">
        <v>2023</v>
      </c>
      <c r="B62">
        <v>780</v>
      </c>
      <c r="C62" t="s">
        <v>93</v>
      </c>
      <c r="D62" t="s">
        <v>501</v>
      </c>
      <c r="E62" t="s">
        <v>25</v>
      </c>
      <c r="F62" t="s">
        <v>25</v>
      </c>
      <c r="G62">
        <v>5773</v>
      </c>
      <c r="H62">
        <v>4376</v>
      </c>
      <c r="I62">
        <v>3431</v>
      </c>
      <c r="J62">
        <v>7807</v>
      </c>
      <c r="K62">
        <v>1891402</v>
      </c>
      <c r="L62" s="44">
        <f t="shared" si="2"/>
        <v>176</v>
      </c>
      <c r="M62" s="44">
        <f t="shared" si="0"/>
        <v>161</v>
      </c>
      <c r="N62" s="44">
        <f t="shared" si="1"/>
        <v>173</v>
      </c>
      <c r="P62" s="44">
        <f>IF(C62&lt;&gt;'Annual Total'!A64,1,"")</f>
        <v>1</v>
      </c>
    </row>
    <row r="63" spans="1:16" x14ac:dyDescent="0.25">
      <c r="A63" s="44">
        <v>2023</v>
      </c>
      <c r="B63">
        <v>790</v>
      </c>
      <c r="C63" t="s">
        <v>77</v>
      </c>
      <c r="D63" t="s">
        <v>501</v>
      </c>
      <c r="E63" t="s">
        <v>25</v>
      </c>
      <c r="F63" t="s">
        <v>25</v>
      </c>
      <c r="G63">
        <v>3611</v>
      </c>
      <c r="H63">
        <v>2780</v>
      </c>
      <c r="I63">
        <v>2193</v>
      </c>
      <c r="J63">
        <v>4973</v>
      </c>
      <c r="K63">
        <v>1188844</v>
      </c>
      <c r="L63" s="44">
        <f t="shared" si="2"/>
        <v>275</v>
      </c>
      <c r="M63" s="44">
        <f t="shared" si="0"/>
        <v>226</v>
      </c>
      <c r="N63" s="44">
        <f t="shared" si="1"/>
        <v>263</v>
      </c>
      <c r="P63" s="44">
        <f>IF(C63&lt;&gt;'Annual Total'!A65,1,"")</f>
        <v>1</v>
      </c>
    </row>
    <row r="64" spans="1:16" x14ac:dyDescent="0.25">
      <c r="A64" s="44">
        <v>2023</v>
      </c>
      <c r="B64">
        <v>800</v>
      </c>
      <c r="C64" t="s">
        <v>101</v>
      </c>
      <c r="D64" t="s">
        <v>501</v>
      </c>
      <c r="E64" t="s">
        <v>25</v>
      </c>
      <c r="F64" t="s">
        <v>25</v>
      </c>
      <c r="G64">
        <v>6716</v>
      </c>
      <c r="H64">
        <v>5933</v>
      </c>
      <c r="I64">
        <v>4439</v>
      </c>
      <c r="J64">
        <v>10372</v>
      </c>
      <c r="K64">
        <v>2269772</v>
      </c>
      <c r="L64" s="44">
        <f t="shared" si="2"/>
        <v>157</v>
      </c>
      <c r="M64" s="44">
        <f t="shared" si="0"/>
        <v>123</v>
      </c>
      <c r="N64" s="44">
        <f t="shared" si="1"/>
        <v>146</v>
      </c>
      <c r="P64" s="44">
        <f>IF(C64&lt;&gt;'Annual Total'!A66,1,"")</f>
        <v>1</v>
      </c>
    </row>
    <row r="65" spans="1:16" x14ac:dyDescent="0.25">
      <c r="A65" s="44">
        <v>2023</v>
      </c>
      <c r="B65">
        <v>810</v>
      </c>
      <c r="C65" t="s">
        <v>109</v>
      </c>
      <c r="D65" t="s">
        <v>501</v>
      </c>
      <c r="E65" t="s">
        <v>25</v>
      </c>
      <c r="F65" t="s">
        <v>25</v>
      </c>
      <c r="G65">
        <v>6045</v>
      </c>
      <c r="H65">
        <v>4350</v>
      </c>
      <c r="I65">
        <v>3409</v>
      </c>
      <c r="J65">
        <v>7759</v>
      </c>
      <c r="K65">
        <v>1958074</v>
      </c>
      <c r="L65" s="44">
        <f t="shared" si="2"/>
        <v>171</v>
      </c>
      <c r="M65" s="44">
        <f t="shared" si="0"/>
        <v>163</v>
      </c>
      <c r="N65" s="44">
        <f t="shared" si="1"/>
        <v>169</v>
      </c>
      <c r="P65" s="44">
        <f>IF(C65&lt;&gt;'Annual Total'!A67,1,"")</f>
        <v>1</v>
      </c>
    </row>
    <row r="66" spans="1:16" x14ac:dyDescent="0.25">
      <c r="A66" s="44">
        <v>2023</v>
      </c>
      <c r="B66">
        <v>820</v>
      </c>
      <c r="C66" t="s">
        <v>88</v>
      </c>
      <c r="D66" t="s">
        <v>501</v>
      </c>
      <c r="E66" t="s">
        <v>25</v>
      </c>
      <c r="F66" t="s">
        <v>25</v>
      </c>
      <c r="G66">
        <v>3634</v>
      </c>
      <c r="H66">
        <v>2683</v>
      </c>
      <c r="I66">
        <v>2135</v>
      </c>
      <c r="J66">
        <v>4818</v>
      </c>
      <c r="K66">
        <v>1182701</v>
      </c>
      <c r="L66" s="44">
        <f t="shared" ref="L66:L129" si="3">_xlfn.RANK.EQ($G66,$G$2:$G$425,0)</f>
        <v>273</v>
      </c>
      <c r="M66" s="44">
        <f t="shared" ref="M66:M129" si="4">_xlfn.RANK.EQ($J66,$J$2:$J$425,0)</f>
        <v>229</v>
      </c>
      <c r="N66" s="44">
        <f t="shared" ref="N66:N129" si="5">_xlfn.RANK.EQ($K66,$K$2:$K$425,0)</f>
        <v>264</v>
      </c>
      <c r="P66" s="44">
        <f>IF(C66&lt;&gt;'Annual Total'!A68,1,"")</f>
        <v>1</v>
      </c>
    </row>
    <row r="67" spans="1:16" x14ac:dyDescent="0.25">
      <c r="A67" s="44">
        <v>2023</v>
      </c>
      <c r="B67">
        <v>830</v>
      </c>
      <c r="C67" t="s">
        <v>115</v>
      </c>
      <c r="D67" t="s">
        <v>501</v>
      </c>
      <c r="E67" t="s">
        <v>25</v>
      </c>
      <c r="F67" t="s">
        <v>25</v>
      </c>
      <c r="G67">
        <v>5394</v>
      </c>
      <c r="H67">
        <v>3707</v>
      </c>
      <c r="I67">
        <v>2886</v>
      </c>
      <c r="J67">
        <v>6593</v>
      </c>
      <c r="K67">
        <v>1728114</v>
      </c>
      <c r="L67" s="44">
        <f t="shared" si="3"/>
        <v>186</v>
      </c>
      <c r="M67" s="44">
        <f t="shared" si="4"/>
        <v>183</v>
      </c>
      <c r="N67" s="44">
        <f t="shared" si="5"/>
        <v>182</v>
      </c>
      <c r="P67" s="44">
        <f>IF(C67&lt;&gt;'Annual Total'!A69,1,"")</f>
        <v>1</v>
      </c>
    </row>
    <row r="68" spans="1:16" x14ac:dyDescent="0.25">
      <c r="A68" s="44">
        <v>2023</v>
      </c>
      <c r="B68">
        <v>840</v>
      </c>
      <c r="C68" t="s">
        <v>131</v>
      </c>
      <c r="D68" t="s">
        <v>501</v>
      </c>
      <c r="E68" t="s">
        <v>25</v>
      </c>
      <c r="F68" t="s">
        <v>25</v>
      </c>
      <c r="G68">
        <v>4228</v>
      </c>
      <c r="H68">
        <v>2360</v>
      </c>
      <c r="I68">
        <v>1776</v>
      </c>
      <c r="J68">
        <v>4136</v>
      </c>
      <c r="K68">
        <v>1299027</v>
      </c>
      <c r="L68" s="44">
        <f t="shared" si="3"/>
        <v>238</v>
      </c>
      <c r="M68" s="44">
        <f t="shared" si="4"/>
        <v>251</v>
      </c>
      <c r="N68" s="44">
        <f t="shared" si="5"/>
        <v>238</v>
      </c>
      <c r="P68" s="44" t="str">
        <f>IF(C68&lt;&gt;'Annual Total'!A70,1,"")</f>
        <v/>
      </c>
    </row>
    <row r="69" spans="1:16" x14ac:dyDescent="0.25">
      <c r="A69" s="44">
        <v>2023</v>
      </c>
      <c r="B69">
        <v>860</v>
      </c>
      <c r="C69" t="s">
        <v>84</v>
      </c>
      <c r="D69" t="s">
        <v>502</v>
      </c>
      <c r="E69" t="s">
        <v>25</v>
      </c>
      <c r="F69" t="s">
        <v>25</v>
      </c>
      <c r="G69">
        <v>10994</v>
      </c>
      <c r="H69">
        <v>5716</v>
      </c>
      <c r="I69">
        <v>4243</v>
      </c>
      <c r="J69">
        <v>9959</v>
      </c>
      <c r="K69">
        <v>3333256</v>
      </c>
      <c r="L69" s="44">
        <f t="shared" si="3"/>
        <v>89</v>
      </c>
      <c r="M69" s="44">
        <f t="shared" si="4"/>
        <v>129</v>
      </c>
      <c r="N69" s="44">
        <f t="shared" si="5"/>
        <v>97</v>
      </c>
      <c r="P69" s="44">
        <f>IF(C69&lt;&gt;'Annual Total'!A71,1,"")</f>
        <v>1</v>
      </c>
    </row>
    <row r="70" spans="1:16" x14ac:dyDescent="0.25">
      <c r="A70" s="44">
        <v>2023</v>
      </c>
      <c r="B70">
        <v>870</v>
      </c>
      <c r="C70" t="s">
        <v>108</v>
      </c>
      <c r="D70" t="s">
        <v>502</v>
      </c>
      <c r="E70" t="s">
        <v>25</v>
      </c>
      <c r="F70" t="s">
        <v>25</v>
      </c>
      <c r="G70">
        <v>3066</v>
      </c>
      <c r="H70">
        <v>1475</v>
      </c>
      <c r="I70">
        <v>1070</v>
      </c>
      <c r="J70">
        <v>2545</v>
      </c>
      <c r="K70">
        <v>919324</v>
      </c>
      <c r="L70" s="44">
        <f t="shared" si="3"/>
        <v>303</v>
      </c>
      <c r="M70" s="44">
        <f t="shared" si="4"/>
        <v>324</v>
      </c>
      <c r="N70" s="44">
        <f t="shared" si="5"/>
        <v>308</v>
      </c>
      <c r="P70" s="44">
        <f>IF(C70&lt;&gt;'Annual Total'!A72,1,"")</f>
        <v>1</v>
      </c>
    </row>
    <row r="71" spans="1:16" x14ac:dyDescent="0.25">
      <c r="A71" s="44">
        <v>2023</v>
      </c>
      <c r="B71">
        <v>880</v>
      </c>
      <c r="C71" t="s">
        <v>123</v>
      </c>
      <c r="D71" t="s">
        <v>502</v>
      </c>
      <c r="E71" t="s">
        <v>25</v>
      </c>
      <c r="F71" t="s">
        <v>25</v>
      </c>
      <c r="G71">
        <v>4136</v>
      </c>
      <c r="H71">
        <v>2053</v>
      </c>
      <c r="I71">
        <v>1554</v>
      </c>
      <c r="J71">
        <v>3607</v>
      </c>
      <c r="K71">
        <v>1248614</v>
      </c>
      <c r="L71" s="44">
        <f t="shared" si="3"/>
        <v>243</v>
      </c>
      <c r="M71" s="44">
        <f t="shared" si="4"/>
        <v>273</v>
      </c>
      <c r="N71" s="44">
        <f t="shared" si="5"/>
        <v>247</v>
      </c>
      <c r="P71" s="44">
        <f>IF(C71&lt;&gt;'Annual Total'!A73,1,"")</f>
        <v>1</v>
      </c>
    </row>
    <row r="72" spans="1:16" x14ac:dyDescent="0.25">
      <c r="A72" s="44">
        <v>2023</v>
      </c>
      <c r="B72">
        <v>890</v>
      </c>
      <c r="C72" t="s">
        <v>107</v>
      </c>
      <c r="D72" t="s">
        <v>502</v>
      </c>
      <c r="E72" t="s">
        <v>25</v>
      </c>
      <c r="F72" t="s">
        <v>25</v>
      </c>
      <c r="G72">
        <v>1915</v>
      </c>
      <c r="H72">
        <v>956</v>
      </c>
      <c r="I72">
        <v>754</v>
      </c>
      <c r="J72">
        <v>1710</v>
      </c>
      <c r="K72">
        <v>580512</v>
      </c>
      <c r="L72" s="44">
        <f t="shared" si="3"/>
        <v>366</v>
      </c>
      <c r="M72" s="44">
        <f t="shared" si="4"/>
        <v>362</v>
      </c>
      <c r="N72" s="44">
        <f t="shared" si="5"/>
        <v>366</v>
      </c>
      <c r="P72" s="44">
        <f>IF(C72&lt;&gt;'Annual Total'!A74,1,"")</f>
        <v>1</v>
      </c>
    </row>
    <row r="73" spans="1:16" x14ac:dyDescent="0.25">
      <c r="A73" s="44">
        <v>2023</v>
      </c>
      <c r="B73">
        <v>900</v>
      </c>
      <c r="C73" t="s">
        <v>124</v>
      </c>
      <c r="D73" t="s">
        <v>502</v>
      </c>
      <c r="E73" t="s">
        <v>25</v>
      </c>
      <c r="F73" t="s">
        <v>25</v>
      </c>
      <c r="G73">
        <v>4374</v>
      </c>
      <c r="H73">
        <v>2416</v>
      </c>
      <c r="I73">
        <v>1693</v>
      </c>
      <c r="J73">
        <v>4109</v>
      </c>
      <c r="K73">
        <v>1336897</v>
      </c>
      <c r="L73" s="44">
        <f t="shared" si="3"/>
        <v>226</v>
      </c>
      <c r="M73" s="44">
        <f t="shared" si="4"/>
        <v>254</v>
      </c>
      <c r="N73" s="44">
        <f t="shared" si="5"/>
        <v>232</v>
      </c>
      <c r="P73" s="44">
        <f>IF(C73&lt;&gt;'Annual Total'!A75,1,"")</f>
        <v>1</v>
      </c>
    </row>
    <row r="74" spans="1:16" x14ac:dyDescent="0.25">
      <c r="A74" s="44">
        <v>2023</v>
      </c>
      <c r="B74">
        <v>910</v>
      </c>
      <c r="C74" t="s">
        <v>103</v>
      </c>
      <c r="D74" t="s">
        <v>502</v>
      </c>
      <c r="E74" t="s">
        <v>25</v>
      </c>
      <c r="F74" t="s">
        <v>25</v>
      </c>
      <c r="G74">
        <v>2690</v>
      </c>
      <c r="H74">
        <v>1431</v>
      </c>
      <c r="I74">
        <v>1097</v>
      </c>
      <c r="J74">
        <v>2528</v>
      </c>
      <c r="K74">
        <v>822237</v>
      </c>
      <c r="L74" s="44">
        <f t="shared" si="3"/>
        <v>327</v>
      </c>
      <c r="M74" s="44">
        <f t="shared" si="4"/>
        <v>325</v>
      </c>
      <c r="N74" s="44">
        <f t="shared" si="5"/>
        <v>327</v>
      </c>
      <c r="P74" s="44">
        <f>IF(C74&lt;&gt;'Annual Total'!A76,1,"")</f>
        <v>1</v>
      </c>
    </row>
    <row r="75" spans="1:16" x14ac:dyDescent="0.25">
      <c r="A75" s="44">
        <v>2023</v>
      </c>
      <c r="B75">
        <v>920</v>
      </c>
      <c r="C75" t="s">
        <v>73</v>
      </c>
      <c r="D75" t="s">
        <v>502</v>
      </c>
      <c r="E75" t="s">
        <v>25</v>
      </c>
      <c r="F75" t="s">
        <v>25</v>
      </c>
      <c r="G75">
        <v>3664</v>
      </c>
      <c r="H75">
        <v>1944</v>
      </c>
      <c r="I75">
        <v>1481</v>
      </c>
      <c r="J75">
        <v>3425</v>
      </c>
      <c r="K75">
        <v>1118781</v>
      </c>
      <c r="L75" s="44">
        <f t="shared" si="3"/>
        <v>271</v>
      </c>
      <c r="M75" s="44">
        <f t="shared" si="4"/>
        <v>278</v>
      </c>
      <c r="N75" s="44">
        <f t="shared" si="5"/>
        <v>276</v>
      </c>
      <c r="P75" s="44">
        <f>IF(C75&lt;&gt;'Annual Total'!A77,1,"")</f>
        <v>1</v>
      </c>
    </row>
    <row r="76" spans="1:16" x14ac:dyDescent="0.25">
      <c r="A76" s="44">
        <v>2023</v>
      </c>
      <c r="B76">
        <v>930</v>
      </c>
      <c r="C76" t="s">
        <v>128</v>
      </c>
      <c r="D76" t="s">
        <v>502</v>
      </c>
      <c r="E76" t="s">
        <v>25</v>
      </c>
      <c r="F76" t="s">
        <v>25</v>
      </c>
      <c r="G76">
        <v>3202</v>
      </c>
      <c r="H76">
        <v>1884</v>
      </c>
      <c r="I76">
        <v>1473</v>
      </c>
      <c r="J76">
        <v>3357</v>
      </c>
      <c r="K76">
        <v>997755</v>
      </c>
      <c r="L76" s="44">
        <f t="shared" si="3"/>
        <v>292</v>
      </c>
      <c r="M76" s="44">
        <f t="shared" si="4"/>
        <v>285</v>
      </c>
      <c r="N76" s="44">
        <f t="shared" si="5"/>
        <v>293</v>
      </c>
      <c r="P76" s="44">
        <f>IF(C76&lt;&gt;'Annual Total'!A78,1,"")</f>
        <v>1</v>
      </c>
    </row>
    <row r="77" spans="1:16" x14ac:dyDescent="0.25">
      <c r="A77" s="44">
        <v>2023</v>
      </c>
      <c r="B77">
        <v>940</v>
      </c>
      <c r="C77" t="s">
        <v>98</v>
      </c>
      <c r="D77" t="s">
        <v>502</v>
      </c>
      <c r="E77" t="s">
        <v>25</v>
      </c>
      <c r="F77" t="s">
        <v>25</v>
      </c>
      <c r="G77">
        <v>5459</v>
      </c>
      <c r="H77">
        <v>3153</v>
      </c>
      <c r="I77">
        <v>2421</v>
      </c>
      <c r="J77">
        <v>5574</v>
      </c>
      <c r="K77">
        <v>1690373</v>
      </c>
      <c r="L77" s="44">
        <f t="shared" si="3"/>
        <v>184</v>
      </c>
      <c r="M77" s="44">
        <f t="shared" si="4"/>
        <v>209</v>
      </c>
      <c r="N77" s="44">
        <f t="shared" si="5"/>
        <v>186</v>
      </c>
      <c r="P77" s="44">
        <f>IF(C77&lt;&gt;'Annual Total'!A79,1,"")</f>
        <v>1</v>
      </c>
    </row>
    <row r="78" spans="1:16" x14ac:dyDescent="0.25">
      <c r="A78" s="44">
        <v>2023</v>
      </c>
      <c r="B78">
        <v>950</v>
      </c>
      <c r="C78" t="s">
        <v>89</v>
      </c>
      <c r="D78" t="s">
        <v>502</v>
      </c>
      <c r="E78" t="s">
        <v>25</v>
      </c>
      <c r="F78" t="s">
        <v>25</v>
      </c>
      <c r="G78">
        <v>1516</v>
      </c>
      <c r="H78">
        <v>731</v>
      </c>
      <c r="I78">
        <v>568</v>
      </c>
      <c r="J78">
        <v>1299</v>
      </c>
      <c r="K78">
        <v>456352</v>
      </c>
      <c r="L78" s="44">
        <f t="shared" si="3"/>
        <v>393</v>
      </c>
      <c r="M78" s="44">
        <f t="shared" si="4"/>
        <v>385</v>
      </c>
      <c r="N78" s="44">
        <f t="shared" si="5"/>
        <v>395</v>
      </c>
      <c r="P78" s="44">
        <f>IF(C78&lt;&gt;'Annual Total'!A80,1,"")</f>
        <v>1</v>
      </c>
    </row>
    <row r="79" spans="1:16" x14ac:dyDescent="0.25">
      <c r="A79" s="44">
        <v>2023</v>
      </c>
      <c r="B79">
        <v>960</v>
      </c>
      <c r="C79" t="s">
        <v>121</v>
      </c>
      <c r="D79" t="s">
        <v>502</v>
      </c>
      <c r="E79" t="s">
        <v>25</v>
      </c>
      <c r="F79" t="s">
        <v>25</v>
      </c>
      <c r="G79">
        <v>5519</v>
      </c>
      <c r="H79">
        <v>2930</v>
      </c>
      <c r="I79">
        <v>2275</v>
      </c>
      <c r="J79">
        <v>5205</v>
      </c>
      <c r="K79">
        <v>1686103</v>
      </c>
      <c r="L79" s="44">
        <f t="shared" si="3"/>
        <v>182</v>
      </c>
      <c r="M79" s="44">
        <f t="shared" si="4"/>
        <v>221</v>
      </c>
      <c r="N79" s="44">
        <f t="shared" si="5"/>
        <v>188</v>
      </c>
      <c r="P79" s="44">
        <f>IF(C79&lt;&gt;'Annual Total'!A81,1,"")</f>
        <v>1</v>
      </c>
    </row>
    <row r="80" spans="1:16" x14ac:dyDescent="0.25">
      <c r="A80" s="44">
        <v>2023</v>
      </c>
      <c r="B80">
        <v>970</v>
      </c>
      <c r="C80" t="s">
        <v>85</v>
      </c>
      <c r="D80" t="s">
        <v>502</v>
      </c>
      <c r="E80" t="s">
        <v>25</v>
      </c>
      <c r="F80" t="s">
        <v>25</v>
      </c>
      <c r="G80">
        <v>2836</v>
      </c>
      <c r="H80">
        <v>1580</v>
      </c>
      <c r="I80">
        <v>1226</v>
      </c>
      <c r="J80">
        <v>2806</v>
      </c>
      <c r="K80">
        <v>874229</v>
      </c>
      <c r="L80" s="44">
        <f t="shared" si="3"/>
        <v>315</v>
      </c>
      <c r="M80" s="44">
        <f t="shared" si="4"/>
        <v>309</v>
      </c>
      <c r="N80" s="44">
        <f t="shared" si="5"/>
        <v>314</v>
      </c>
      <c r="P80" s="44">
        <f>IF(C80&lt;&gt;'Annual Total'!A82,1,"")</f>
        <v>1</v>
      </c>
    </row>
    <row r="81" spans="1:16" x14ac:dyDescent="0.25">
      <c r="A81" s="44">
        <v>2023</v>
      </c>
      <c r="B81">
        <v>980</v>
      </c>
      <c r="C81" t="s">
        <v>92</v>
      </c>
      <c r="D81" t="s">
        <v>502</v>
      </c>
      <c r="E81" t="s">
        <v>25</v>
      </c>
      <c r="F81" t="s">
        <v>25</v>
      </c>
      <c r="G81">
        <v>1755</v>
      </c>
      <c r="H81">
        <v>887</v>
      </c>
      <c r="I81">
        <v>700</v>
      </c>
      <c r="J81">
        <v>1587</v>
      </c>
      <c r="K81">
        <v>532937</v>
      </c>
      <c r="L81" s="44">
        <f t="shared" si="3"/>
        <v>377</v>
      </c>
      <c r="M81" s="44">
        <f t="shared" si="4"/>
        <v>369</v>
      </c>
      <c r="N81" s="44">
        <f t="shared" si="5"/>
        <v>378</v>
      </c>
      <c r="P81" s="44">
        <f>IF(C81&lt;&gt;'Annual Total'!A83,1,"")</f>
        <v>1</v>
      </c>
    </row>
    <row r="82" spans="1:16" x14ac:dyDescent="0.25">
      <c r="A82" s="44">
        <v>2023</v>
      </c>
      <c r="B82">
        <v>990</v>
      </c>
      <c r="C82" t="s">
        <v>104</v>
      </c>
      <c r="D82" t="s">
        <v>502</v>
      </c>
      <c r="E82" t="s">
        <v>25</v>
      </c>
      <c r="F82" t="s">
        <v>25</v>
      </c>
      <c r="G82">
        <v>3897</v>
      </c>
      <c r="H82">
        <v>2298</v>
      </c>
      <c r="I82">
        <v>1817</v>
      </c>
      <c r="J82">
        <v>4115</v>
      </c>
      <c r="K82">
        <v>1214663</v>
      </c>
      <c r="L82" s="44">
        <f t="shared" si="3"/>
        <v>255</v>
      </c>
      <c r="M82" s="44">
        <f t="shared" si="4"/>
        <v>253</v>
      </c>
      <c r="N82" s="44">
        <f t="shared" si="5"/>
        <v>251</v>
      </c>
      <c r="P82" s="44">
        <f>IF(C82&lt;&gt;'Annual Total'!A84,1,"")</f>
        <v>1</v>
      </c>
    </row>
    <row r="83" spans="1:16" x14ac:dyDescent="0.25">
      <c r="A83" s="44">
        <v>2023</v>
      </c>
      <c r="B83">
        <v>1000</v>
      </c>
      <c r="C83" t="s">
        <v>78</v>
      </c>
      <c r="D83" t="s">
        <v>502</v>
      </c>
      <c r="E83" t="s">
        <v>25</v>
      </c>
      <c r="F83" t="s">
        <v>25</v>
      </c>
      <c r="G83">
        <v>1584</v>
      </c>
      <c r="H83">
        <v>900</v>
      </c>
      <c r="I83">
        <v>703</v>
      </c>
      <c r="J83">
        <v>1603</v>
      </c>
      <c r="K83">
        <v>490047</v>
      </c>
      <c r="L83" s="44">
        <f t="shared" si="3"/>
        <v>391</v>
      </c>
      <c r="M83" s="44">
        <f t="shared" si="4"/>
        <v>368</v>
      </c>
      <c r="N83" s="44">
        <f t="shared" si="5"/>
        <v>386</v>
      </c>
      <c r="P83" s="44">
        <f>IF(C83&lt;&gt;'Annual Total'!A85,1,"")</f>
        <v>1</v>
      </c>
    </row>
    <row r="84" spans="1:16" x14ac:dyDescent="0.25">
      <c r="A84" s="44">
        <v>2023</v>
      </c>
      <c r="B84">
        <v>1010</v>
      </c>
      <c r="C84" t="s">
        <v>79</v>
      </c>
      <c r="D84" t="s">
        <v>502</v>
      </c>
      <c r="E84" t="s">
        <v>25</v>
      </c>
      <c r="F84" t="s">
        <v>25</v>
      </c>
      <c r="G84">
        <v>1917</v>
      </c>
      <c r="H84">
        <v>1057</v>
      </c>
      <c r="I84">
        <v>815</v>
      </c>
      <c r="J84">
        <v>1872</v>
      </c>
      <c r="K84">
        <v>589541</v>
      </c>
      <c r="L84" s="44">
        <f t="shared" si="3"/>
        <v>365</v>
      </c>
      <c r="M84" s="44">
        <f t="shared" si="4"/>
        <v>350</v>
      </c>
      <c r="N84" s="44">
        <f t="shared" si="5"/>
        <v>363</v>
      </c>
      <c r="P84" s="44">
        <f>IF(C84&lt;&gt;'Annual Total'!A86,1,"")</f>
        <v>1</v>
      </c>
    </row>
    <row r="85" spans="1:16" x14ac:dyDescent="0.25">
      <c r="A85" s="44">
        <v>2023</v>
      </c>
      <c r="B85">
        <v>1020</v>
      </c>
      <c r="C85" t="s">
        <v>81</v>
      </c>
      <c r="D85" t="s">
        <v>502</v>
      </c>
      <c r="E85" t="s">
        <v>25</v>
      </c>
      <c r="F85" t="s">
        <v>25</v>
      </c>
      <c r="G85">
        <v>2754</v>
      </c>
      <c r="H85">
        <v>1505</v>
      </c>
      <c r="I85">
        <v>1149</v>
      </c>
      <c r="J85">
        <v>2654</v>
      </c>
      <c r="K85">
        <v>845056</v>
      </c>
      <c r="L85" s="44">
        <f t="shared" si="3"/>
        <v>322</v>
      </c>
      <c r="M85" s="44">
        <f t="shared" si="4"/>
        <v>318</v>
      </c>
      <c r="N85" s="44">
        <f t="shared" si="5"/>
        <v>321</v>
      </c>
      <c r="P85" s="44">
        <f>IF(C85&lt;&gt;'Annual Total'!A87,1,"")</f>
        <v>1</v>
      </c>
    </row>
    <row r="86" spans="1:16" x14ac:dyDescent="0.25">
      <c r="A86" s="44">
        <v>2023</v>
      </c>
      <c r="B86">
        <v>1030</v>
      </c>
      <c r="C86" t="s">
        <v>117</v>
      </c>
      <c r="D86" t="s">
        <v>502</v>
      </c>
      <c r="E86" t="s">
        <v>25</v>
      </c>
      <c r="F86" t="s">
        <v>25</v>
      </c>
      <c r="G86">
        <v>1948</v>
      </c>
      <c r="H86">
        <v>941</v>
      </c>
      <c r="I86">
        <v>693</v>
      </c>
      <c r="J86">
        <v>1634</v>
      </c>
      <c r="K86">
        <v>583996</v>
      </c>
      <c r="L86" s="44">
        <f t="shared" si="3"/>
        <v>360</v>
      </c>
      <c r="M86" s="44">
        <f t="shared" si="4"/>
        <v>365</v>
      </c>
      <c r="N86" s="44">
        <f t="shared" si="5"/>
        <v>365</v>
      </c>
      <c r="P86" s="44">
        <f>IF(C86&lt;&gt;'Annual Total'!A88,1,"")</f>
        <v>1</v>
      </c>
    </row>
    <row r="87" spans="1:16" x14ac:dyDescent="0.25">
      <c r="A87" s="44">
        <v>2023</v>
      </c>
      <c r="B87">
        <v>1040</v>
      </c>
      <c r="C87" t="s">
        <v>127</v>
      </c>
      <c r="D87" t="s">
        <v>502</v>
      </c>
      <c r="E87" t="s">
        <v>25</v>
      </c>
      <c r="F87" t="s">
        <v>25</v>
      </c>
      <c r="G87">
        <v>2544</v>
      </c>
      <c r="H87">
        <v>1539</v>
      </c>
      <c r="I87">
        <v>1167</v>
      </c>
      <c r="J87">
        <v>2706</v>
      </c>
      <c r="K87">
        <v>794723</v>
      </c>
      <c r="L87" s="44">
        <f t="shared" si="3"/>
        <v>337</v>
      </c>
      <c r="M87" s="44">
        <f t="shared" si="4"/>
        <v>314</v>
      </c>
      <c r="N87" s="44">
        <f t="shared" si="5"/>
        <v>335</v>
      </c>
      <c r="P87" s="44">
        <f>IF(C87&lt;&gt;'Annual Total'!A89,1,"")</f>
        <v>1</v>
      </c>
    </row>
    <row r="88" spans="1:16" x14ac:dyDescent="0.25">
      <c r="A88" s="44">
        <v>2023</v>
      </c>
      <c r="B88">
        <v>1050</v>
      </c>
      <c r="C88" t="s">
        <v>113</v>
      </c>
      <c r="D88" t="s">
        <v>503</v>
      </c>
      <c r="E88" t="s">
        <v>25</v>
      </c>
      <c r="F88" t="s">
        <v>25</v>
      </c>
      <c r="G88">
        <v>1820</v>
      </c>
      <c r="H88">
        <v>660</v>
      </c>
      <c r="I88">
        <v>437</v>
      </c>
      <c r="J88">
        <v>1097</v>
      </c>
      <c r="K88">
        <v>521846</v>
      </c>
      <c r="L88" s="44">
        <f t="shared" si="3"/>
        <v>375</v>
      </c>
      <c r="M88" s="44">
        <f t="shared" si="4"/>
        <v>393</v>
      </c>
      <c r="N88" s="44">
        <f t="shared" si="5"/>
        <v>380</v>
      </c>
      <c r="P88" s="44">
        <f>IF(C88&lt;&gt;'Annual Total'!A90,1,"")</f>
        <v>1</v>
      </c>
    </row>
    <row r="89" spans="1:16" x14ac:dyDescent="0.25">
      <c r="A89" s="44">
        <v>2023</v>
      </c>
      <c r="B89">
        <v>1060</v>
      </c>
      <c r="C89" t="s">
        <v>122</v>
      </c>
      <c r="D89" t="s">
        <v>503</v>
      </c>
      <c r="E89" t="s">
        <v>25</v>
      </c>
      <c r="F89" t="s">
        <v>25</v>
      </c>
      <c r="G89">
        <v>2014</v>
      </c>
      <c r="H89">
        <v>591</v>
      </c>
      <c r="I89">
        <v>386</v>
      </c>
      <c r="J89">
        <v>977</v>
      </c>
      <c r="K89">
        <v>564687</v>
      </c>
      <c r="L89" s="44">
        <f t="shared" si="3"/>
        <v>359</v>
      </c>
      <c r="M89" s="44">
        <f t="shared" si="4"/>
        <v>403</v>
      </c>
      <c r="N89" s="44">
        <f t="shared" si="5"/>
        <v>370</v>
      </c>
      <c r="P89" s="44">
        <f>IF(C89&lt;&gt;'Annual Total'!A91,1,"")</f>
        <v>1</v>
      </c>
    </row>
    <row r="90" spans="1:16" x14ac:dyDescent="0.25">
      <c r="A90" s="44">
        <v>2023</v>
      </c>
      <c r="B90">
        <v>1070</v>
      </c>
      <c r="C90" t="s">
        <v>105</v>
      </c>
      <c r="D90" t="s">
        <v>503</v>
      </c>
      <c r="E90" t="s">
        <v>25</v>
      </c>
      <c r="F90" t="s">
        <v>25</v>
      </c>
      <c r="G90">
        <v>3189</v>
      </c>
      <c r="H90">
        <v>1230</v>
      </c>
      <c r="I90">
        <v>864</v>
      </c>
      <c r="J90">
        <v>2094</v>
      </c>
      <c r="K90">
        <v>925025</v>
      </c>
      <c r="L90" s="44">
        <f t="shared" si="3"/>
        <v>294</v>
      </c>
      <c r="M90" s="44">
        <f t="shared" si="4"/>
        <v>338</v>
      </c>
      <c r="N90" s="44">
        <f t="shared" si="5"/>
        <v>306</v>
      </c>
      <c r="P90" s="44">
        <f>IF(C90&lt;&gt;'Annual Total'!A92,1,"")</f>
        <v>1</v>
      </c>
    </row>
    <row r="91" spans="1:16" x14ac:dyDescent="0.25">
      <c r="A91" s="44">
        <v>2023</v>
      </c>
      <c r="B91">
        <v>1080</v>
      </c>
      <c r="C91" t="s">
        <v>86</v>
      </c>
      <c r="D91" t="s">
        <v>503</v>
      </c>
      <c r="E91" t="s">
        <v>25</v>
      </c>
      <c r="F91" t="s">
        <v>25</v>
      </c>
      <c r="G91">
        <v>1875</v>
      </c>
      <c r="H91">
        <v>692</v>
      </c>
      <c r="I91">
        <v>479</v>
      </c>
      <c r="J91">
        <v>1171</v>
      </c>
      <c r="K91">
        <v>540493</v>
      </c>
      <c r="L91" s="44">
        <f t="shared" si="3"/>
        <v>371</v>
      </c>
      <c r="M91" s="44">
        <f t="shared" si="4"/>
        <v>389</v>
      </c>
      <c r="N91" s="44">
        <f t="shared" si="5"/>
        <v>375</v>
      </c>
      <c r="P91" s="44">
        <f>IF(C91&lt;&gt;'Annual Total'!A93,1,"")</f>
        <v>1</v>
      </c>
    </row>
    <row r="92" spans="1:16" x14ac:dyDescent="0.25">
      <c r="A92" s="44">
        <v>2023</v>
      </c>
      <c r="B92">
        <v>1090</v>
      </c>
      <c r="C92" t="s">
        <v>99</v>
      </c>
      <c r="D92" t="s">
        <v>503</v>
      </c>
      <c r="E92" t="s">
        <v>25</v>
      </c>
      <c r="F92" t="s">
        <v>25</v>
      </c>
      <c r="G92">
        <v>2576</v>
      </c>
      <c r="H92">
        <v>806</v>
      </c>
      <c r="I92">
        <v>537</v>
      </c>
      <c r="J92">
        <v>1343</v>
      </c>
      <c r="K92">
        <v>727475</v>
      </c>
      <c r="L92" s="44">
        <f t="shared" si="3"/>
        <v>334</v>
      </c>
      <c r="M92" s="44">
        <f t="shared" si="4"/>
        <v>384</v>
      </c>
      <c r="N92" s="44">
        <f t="shared" si="5"/>
        <v>347</v>
      </c>
      <c r="P92" s="44">
        <f>IF(C92&lt;&gt;'Annual Total'!A94,1,"")</f>
        <v>1</v>
      </c>
    </row>
    <row r="93" spans="1:16" x14ac:dyDescent="0.25">
      <c r="A93" s="44">
        <v>2023</v>
      </c>
      <c r="B93">
        <v>1100</v>
      </c>
      <c r="C93" t="s">
        <v>83</v>
      </c>
      <c r="D93" t="s">
        <v>37</v>
      </c>
      <c r="E93" t="s">
        <v>25</v>
      </c>
      <c r="F93" t="s">
        <v>25</v>
      </c>
      <c r="G93">
        <v>5708</v>
      </c>
      <c r="H93">
        <v>3035</v>
      </c>
      <c r="I93">
        <v>2477</v>
      </c>
      <c r="J93">
        <v>5512</v>
      </c>
      <c r="K93">
        <v>1750592</v>
      </c>
      <c r="L93" s="44">
        <f t="shared" si="3"/>
        <v>177</v>
      </c>
      <c r="M93" s="44">
        <f t="shared" si="4"/>
        <v>213</v>
      </c>
      <c r="N93" s="44">
        <f t="shared" si="5"/>
        <v>181</v>
      </c>
      <c r="P93" s="44">
        <f>IF(C93&lt;&gt;'Annual Total'!A95,1,"")</f>
        <v>1</v>
      </c>
    </row>
    <row r="94" spans="1:16" x14ac:dyDescent="0.25">
      <c r="A94" s="44">
        <v>2023</v>
      </c>
      <c r="B94">
        <v>1110</v>
      </c>
      <c r="C94" t="s">
        <v>90</v>
      </c>
      <c r="D94" t="s">
        <v>37</v>
      </c>
      <c r="E94" t="s">
        <v>25</v>
      </c>
      <c r="F94" t="s">
        <v>25</v>
      </c>
      <c r="G94">
        <v>3540</v>
      </c>
      <c r="H94">
        <v>2075</v>
      </c>
      <c r="I94">
        <v>1664</v>
      </c>
      <c r="J94">
        <v>3739</v>
      </c>
      <c r="K94">
        <v>1104521</v>
      </c>
      <c r="L94" s="44">
        <f t="shared" si="3"/>
        <v>279</v>
      </c>
      <c r="M94" s="44">
        <f t="shared" si="4"/>
        <v>266</v>
      </c>
      <c r="N94" s="44">
        <f t="shared" si="5"/>
        <v>278</v>
      </c>
      <c r="P94" s="44">
        <f>IF(C94&lt;&gt;'Annual Total'!A96,1,"")</f>
        <v>1</v>
      </c>
    </row>
    <row r="95" spans="1:16" x14ac:dyDescent="0.25">
      <c r="A95" s="44">
        <v>2023</v>
      </c>
      <c r="B95">
        <v>1120</v>
      </c>
      <c r="C95" t="s">
        <v>95</v>
      </c>
      <c r="D95" t="s">
        <v>37</v>
      </c>
      <c r="E95" t="s">
        <v>25</v>
      </c>
      <c r="F95" t="s">
        <v>25</v>
      </c>
      <c r="G95">
        <v>1643</v>
      </c>
      <c r="H95">
        <v>886</v>
      </c>
      <c r="I95">
        <v>647</v>
      </c>
      <c r="J95">
        <v>1533</v>
      </c>
      <c r="K95">
        <v>501060</v>
      </c>
      <c r="L95" s="44">
        <f t="shared" si="3"/>
        <v>386</v>
      </c>
      <c r="M95" s="44">
        <f t="shared" si="4"/>
        <v>374</v>
      </c>
      <c r="N95" s="44">
        <f t="shared" si="5"/>
        <v>383</v>
      </c>
      <c r="P95" s="44">
        <f>IF(C95&lt;&gt;'Annual Total'!A97,1,"")</f>
        <v>1</v>
      </c>
    </row>
    <row r="96" spans="1:16" x14ac:dyDescent="0.25">
      <c r="A96" s="44">
        <v>2023</v>
      </c>
      <c r="B96">
        <v>1130</v>
      </c>
      <c r="C96" t="s">
        <v>96</v>
      </c>
      <c r="D96" t="s">
        <v>37</v>
      </c>
      <c r="E96" t="s">
        <v>25</v>
      </c>
      <c r="F96" t="s">
        <v>25</v>
      </c>
      <c r="G96">
        <v>890</v>
      </c>
      <c r="H96">
        <v>335</v>
      </c>
      <c r="I96">
        <v>184</v>
      </c>
      <c r="J96">
        <v>519</v>
      </c>
      <c r="K96">
        <v>254155</v>
      </c>
      <c r="L96" s="44">
        <f t="shared" si="3"/>
        <v>414</v>
      </c>
      <c r="M96" s="44">
        <f t="shared" si="4"/>
        <v>415</v>
      </c>
      <c r="N96" s="44">
        <f t="shared" si="5"/>
        <v>414</v>
      </c>
      <c r="P96" s="44">
        <f>IF(C96&lt;&gt;'Annual Total'!A98,1,"")</f>
        <v>1</v>
      </c>
    </row>
    <row r="97" spans="1:16" x14ac:dyDescent="0.25">
      <c r="A97" s="44">
        <v>2023</v>
      </c>
      <c r="B97">
        <v>1140</v>
      </c>
      <c r="C97" t="s">
        <v>97</v>
      </c>
      <c r="D97" t="s">
        <v>37</v>
      </c>
      <c r="E97" t="s">
        <v>25</v>
      </c>
      <c r="F97" t="s">
        <v>25</v>
      </c>
      <c r="G97">
        <v>3100</v>
      </c>
      <c r="H97">
        <v>1808</v>
      </c>
      <c r="I97">
        <v>1455</v>
      </c>
      <c r="J97">
        <v>3263</v>
      </c>
      <c r="K97">
        <v>966053</v>
      </c>
      <c r="L97" s="44">
        <f t="shared" si="3"/>
        <v>299</v>
      </c>
      <c r="M97" s="44">
        <f t="shared" si="4"/>
        <v>289</v>
      </c>
      <c r="N97" s="44">
        <f t="shared" si="5"/>
        <v>297</v>
      </c>
      <c r="P97" s="44">
        <f>IF(C97&lt;&gt;'Annual Total'!A99,1,"")</f>
        <v>1</v>
      </c>
    </row>
    <row r="98" spans="1:16" x14ac:dyDescent="0.25">
      <c r="A98" s="44">
        <v>2023</v>
      </c>
      <c r="B98">
        <v>1150</v>
      </c>
      <c r="C98" t="s">
        <v>111</v>
      </c>
      <c r="D98" t="s">
        <v>37</v>
      </c>
      <c r="E98" t="s">
        <v>25</v>
      </c>
      <c r="F98" t="s">
        <v>25</v>
      </c>
      <c r="G98">
        <v>2258</v>
      </c>
      <c r="H98">
        <v>1166</v>
      </c>
      <c r="I98">
        <v>901</v>
      </c>
      <c r="J98">
        <v>2067</v>
      </c>
      <c r="K98">
        <v>686670</v>
      </c>
      <c r="L98" s="44">
        <f t="shared" si="3"/>
        <v>351</v>
      </c>
      <c r="M98" s="44">
        <f t="shared" si="4"/>
        <v>341</v>
      </c>
      <c r="N98" s="44">
        <f t="shared" si="5"/>
        <v>351</v>
      </c>
      <c r="P98" s="44">
        <f>IF(C98&lt;&gt;'Annual Total'!A100,1,"")</f>
        <v>1</v>
      </c>
    </row>
    <row r="99" spans="1:16" x14ac:dyDescent="0.25">
      <c r="A99" s="44">
        <v>2023</v>
      </c>
      <c r="B99">
        <v>1160</v>
      </c>
      <c r="C99" t="s">
        <v>106</v>
      </c>
      <c r="D99" t="s">
        <v>37</v>
      </c>
      <c r="E99" t="s">
        <v>25</v>
      </c>
      <c r="F99" t="s">
        <v>25</v>
      </c>
      <c r="G99">
        <v>6976</v>
      </c>
      <c r="H99">
        <v>3826</v>
      </c>
      <c r="I99">
        <v>2927</v>
      </c>
      <c r="J99">
        <v>6753</v>
      </c>
      <c r="K99">
        <v>2140557</v>
      </c>
      <c r="L99" s="44">
        <f t="shared" si="3"/>
        <v>150</v>
      </c>
      <c r="M99" s="44">
        <f t="shared" si="4"/>
        <v>178</v>
      </c>
      <c r="N99" s="44">
        <f t="shared" si="5"/>
        <v>156</v>
      </c>
      <c r="P99" s="44">
        <f>IF(C99&lt;&gt;'Annual Total'!A101,1,"")</f>
        <v>1</v>
      </c>
    </row>
    <row r="100" spans="1:16" x14ac:dyDescent="0.25">
      <c r="A100" s="44">
        <v>2023</v>
      </c>
      <c r="B100">
        <v>1170</v>
      </c>
      <c r="C100" t="s">
        <v>130</v>
      </c>
      <c r="D100" t="s">
        <v>37</v>
      </c>
      <c r="E100" t="s">
        <v>25</v>
      </c>
      <c r="F100" t="s">
        <v>25</v>
      </c>
      <c r="G100">
        <v>1250</v>
      </c>
      <c r="H100">
        <v>704</v>
      </c>
      <c r="I100">
        <v>544</v>
      </c>
      <c r="J100">
        <v>1248</v>
      </c>
      <c r="K100">
        <v>385838</v>
      </c>
      <c r="L100" s="44">
        <f t="shared" si="3"/>
        <v>404</v>
      </c>
      <c r="M100" s="44">
        <f t="shared" si="4"/>
        <v>388</v>
      </c>
      <c r="N100" s="44">
        <f t="shared" si="5"/>
        <v>403</v>
      </c>
      <c r="P100" s="44">
        <f>IF(C100&lt;&gt;'Annual Total'!A102,1,"")</f>
        <v>1</v>
      </c>
    </row>
    <row r="101" spans="1:16" x14ac:dyDescent="0.25">
      <c r="A101" s="44">
        <v>2023</v>
      </c>
      <c r="B101">
        <v>1180</v>
      </c>
      <c r="C101" t="s">
        <v>100</v>
      </c>
      <c r="D101" t="s">
        <v>37</v>
      </c>
      <c r="E101" t="s">
        <v>25</v>
      </c>
      <c r="F101" t="s">
        <v>25</v>
      </c>
      <c r="G101">
        <v>3846</v>
      </c>
      <c r="H101">
        <v>2412</v>
      </c>
      <c r="I101">
        <v>1907</v>
      </c>
      <c r="J101">
        <v>4319</v>
      </c>
      <c r="K101">
        <v>1214084</v>
      </c>
      <c r="L101" s="44">
        <f t="shared" si="3"/>
        <v>260</v>
      </c>
      <c r="M101" s="44">
        <f t="shared" si="4"/>
        <v>246</v>
      </c>
      <c r="N101" s="44">
        <f t="shared" si="5"/>
        <v>254</v>
      </c>
      <c r="P101" s="44">
        <f>IF(C101&lt;&gt;'Annual Total'!A103,1,"")</f>
        <v>1</v>
      </c>
    </row>
    <row r="102" spans="1:16" x14ac:dyDescent="0.25">
      <c r="A102" s="44">
        <v>2023</v>
      </c>
      <c r="B102">
        <v>1190</v>
      </c>
      <c r="C102" t="s">
        <v>114</v>
      </c>
      <c r="D102" t="s">
        <v>37</v>
      </c>
      <c r="E102" t="s">
        <v>25</v>
      </c>
      <c r="F102" t="s">
        <v>25</v>
      </c>
      <c r="G102">
        <v>3930</v>
      </c>
      <c r="H102">
        <v>2259</v>
      </c>
      <c r="I102">
        <v>1815</v>
      </c>
      <c r="J102">
        <v>4074</v>
      </c>
      <c r="K102">
        <v>1221900</v>
      </c>
      <c r="L102" s="44">
        <f t="shared" si="3"/>
        <v>253</v>
      </c>
      <c r="M102" s="44">
        <f t="shared" si="4"/>
        <v>256</v>
      </c>
      <c r="N102" s="44">
        <f t="shared" si="5"/>
        <v>250</v>
      </c>
      <c r="P102" s="44">
        <f>IF(C102&lt;&gt;'Annual Total'!A104,1,"")</f>
        <v>1</v>
      </c>
    </row>
    <row r="103" spans="1:16" x14ac:dyDescent="0.25">
      <c r="A103" s="44">
        <v>2023</v>
      </c>
      <c r="B103">
        <v>1200</v>
      </c>
      <c r="C103" t="s">
        <v>546</v>
      </c>
      <c r="D103" t="s">
        <v>37</v>
      </c>
      <c r="E103" t="s">
        <v>25</v>
      </c>
      <c r="F103" t="s">
        <v>25</v>
      </c>
      <c r="G103">
        <v>2590</v>
      </c>
      <c r="H103">
        <v>1589</v>
      </c>
      <c r="I103">
        <v>1302</v>
      </c>
      <c r="J103">
        <v>2891</v>
      </c>
      <c r="K103">
        <v>816020</v>
      </c>
      <c r="L103" s="44">
        <f t="shared" si="3"/>
        <v>332</v>
      </c>
      <c r="M103" s="44">
        <f t="shared" si="4"/>
        <v>304</v>
      </c>
      <c r="N103" s="44">
        <f t="shared" si="5"/>
        <v>330</v>
      </c>
      <c r="P103" s="44">
        <f>IF(C103&lt;&gt;'Annual Total'!A105,1,"")</f>
        <v>1</v>
      </c>
    </row>
    <row r="104" spans="1:16" x14ac:dyDescent="0.25">
      <c r="A104" s="44">
        <v>2023</v>
      </c>
      <c r="B104">
        <v>1210</v>
      </c>
      <c r="C104" t="s">
        <v>119</v>
      </c>
      <c r="D104" t="s">
        <v>37</v>
      </c>
      <c r="E104" t="s">
        <v>25</v>
      </c>
      <c r="F104" t="s">
        <v>25</v>
      </c>
      <c r="G104">
        <v>10497</v>
      </c>
      <c r="H104">
        <v>6494</v>
      </c>
      <c r="I104">
        <v>5077</v>
      </c>
      <c r="J104">
        <v>11571</v>
      </c>
      <c r="K104">
        <v>3295956</v>
      </c>
      <c r="L104" s="44">
        <f t="shared" si="3"/>
        <v>96</v>
      </c>
      <c r="M104" s="44">
        <f t="shared" si="4"/>
        <v>99</v>
      </c>
      <c r="N104" s="44">
        <f t="shared" si="5"/>
        <v>99</v>
      </c>
      <c r="P104" s="44">
        <f>IF(C104&lt;&gt;'Annual Total'!A106,1,"")</f>
        <v>1</v>
      </c>
    </row>
    <row r="105" spans="1:16" x14ac:dyDescent="0.25">
      <c r="A105" s="44">
        <v>2023</v>
      </c>
      <c r="B105">
        <v>1220</v>
      </c>
      <c r="C105" t="s">
        <v>94</v>
      </c>
      <c r="D105" t="s">
        <v>37</v>
      </c>
      <c r="E105" t="s">
        <v>25</v>
      </c>
      <c r="F105" t="s">
        <v>25</v>
      </c>
      <c r="G105">
        <v>3619</v>
      </c>
      <c r="H105">
        <v>1348</v>
      </c>
      <c r="I105">
        <v>1019</v>
      </c>
      <c r="J105">
        <v>2367</v>
      </c>
      <c r="K105">
        <v>1051526</v>
      </c>
      <c r="L105" s="44">
        <f t="shared" si="3"/>
        <v>274</v>
      </c>
      <c r="M105" s="44">
        <f t="shared" si="4"/>
        <v>330</v>
      </c>
      <c r="N105" s="44">
        <f t="shared" si="5"/>
        <v>285</v>
      </c>
      <c r="P105" s="44">
        <f>IF(C105&lt;&gt;'Annual Total'!A107,1,"")</f>
        <v>1</v>
      </c>
    </row>
    <row r="106" spans="1:16" x14ac:dyDescent="0.25">
      <c r="A106" s="44">
        <v>2023</v>
      </c>
      <c r="B106">
        <v>1230</v>
      </c>
      <c r="C106" t="s">
        <v>132</v>
      </c>
      <c r="D106" t="s">
        <v>37</v>
      </c>
      <c r="E106" t="s">
        <v>25</v>
      </c>
      <c r="F106" t="s">
        <v>25</v>
      </c>
      <c r="G106">
        <v>1760</v>
      </c>
      <c r="H106">
        <v>594</v>
      </c>
      <c r="I106">
        <v>450</v>
      </c>
      <c r="J106">
        <v>1044</v>
      </c>
      <c r="K106">
        <v>504725</v>
      </c>
      <c r="L106" s="44">
        <f t="shared" si="3"/>
        <v>376</v>
      </c>
      <c r="M106" s="44">
        <f t="shared" si="4"/>
        <v>401</v>
      </c>
      <c r="N106" s="44">
        <f t="shared" si="5"/>
        <v>382</v>
      </c>
      <c r="P106" s="44">
        <f>IF(C106&lt;&gt;'Annual Total'!A108,1,"")</f>
        <v>1</v>
      </c>
    </row>
    <row r="107" spans="1:16" x14ac:dyDescent="0.25">
      <c r="A107" s="44">
        <v>2023</v>
      </c>
      <c r="B107">
        <v>1240</v>
      </c>
      <c r="C107" t="s">
        <v>129</v>
      </c>
      <c r="D107" t="s">
        <v>37</v>
      </c>
      <c r="E107" t="s">
        <v>25</v>
      </c>
      <c r="F107" t="s">
        <v>25</v>
      </c>
      <c r="G107">
        <v>2685</v>
      </c>
      <c r="H107">
        <v>951</v>
      </c>
      <c r="I107">
        <v>703</v>
      </c>
      <c r="J107">
        <v>1654</v>
      </c>
      <c r="K107">
        <v>773043</v>
      </c>
      <c r="L107" s="44">
        <f t="shared" si="3"/>
        <v>328</v>
      </c>
      <c r="M107" s="44">
        <f t="shared" si="4"/>
        <v>364</v>
      </c>
      <c r="N107" s="44">
        <f t="shared" si="5"/>
        <v>338</v>
      </c>
      <c r="P107" s="44">
        <f>IF(C107&lt;&gt;'Annual Total'!A109,1,"")</f>
        <v>1</v>
      </c>
    </row>
    <row r="108" spans="1:16" x14ac:dyDescent="0.25">
      <c r="A108" s="44">
        <v>2023</v>
      </c>
      <c r="B108">
        <v>1250</v>
      </c>
      <c r="C108" t="s">
        <v>112</v>
      </c>
      <c r="D108" t="s">
        <v>37</v>
      </c>
      <c r="E108" t="s">
        <v>25</v>
      </c>
      <c r="F108" t="s">
        <v>25</v>
      </c>
      <c r="G108">
        <v>1416</v>
      </c>
      <c r="H108">
        <v>454</v>
      </c>
      <c r="I108">
        <v>326</v>
      </c>
      <c r="J108">
        <v>780</v>
      </c>
      <c r="K108">
        <v>401976</v>
      </c>
      <c r="L108" s="44">
        <f t="shared" si="3"/>
        <v>398</v>
      </c>
      <c r="M108" s="44">
        <f t="shared" si="4"/>
        <v>409</v>
      </c>
      <c r="N108" s="44">
        <f t="shared" si="5"/>
        <v>401</v>
      </c>
      <c r="P108" s="44">
        <f>IF(C108&lt;&gt;'Annual Total'!A110,1,"")</f>
        <v>1</v>
      </c>
    </row>
    <row r="109" spans="1:16" x14ac:dyDescent="0.25">
      <c r="A109" s="44">
        <v>2023</v>
      </c>
      <c r="B109">
        <v>1260</v>
      </c>
      <c r="C109" t="s">
        <v>91</v>
      </c>
      <c r="D109" t="s">
        <v>37</v>
      </c>
      <c r="E109" t="s">
        <v>25</v>
      </c>
      <c r="F109" t="s">
        <v>25</v>
      </c>
      <c r="G109">
        <v>2616</v>
      </c>
      <c r="H109">
        <v>997</v>
      </c>
      <c r="I109">
        <v>729</v>
      </c>
      <c r="J109">
        <v>1726</v>
      </c>
      <c r="K109">
        <v>758972</v>
      </c>
      <c r="L109" s="44">
        <f t="shared" si="3"/>
        <v>329</v>
      </c>
      <c r="M109" s="44">
        <f t="shared" si="4"/>
        <v>360</v>
      </c>
      <c r="N109" s="44">
        <f t="shared" si="5"/>
        <v>340</v>
      </c>
      <c r="P109" s="44">
        <f>IF(C109&lt;&gt;'Annual Total'!A111,1,"")</f>
        <v>1</v>
      </c>
    </row>
    <row r="110" spans="1:16" x14ac:dyDescent="0.25">
      <c r="A110" s="44">
        <v>2023</v>
      </c>
      <c r="B110">
        <v>1270</v>
      </c>
      <c r="C110" t="s">
        <v>120</v>
      </c>
      <c r="D110" t="s">
        <v>37</v>
      </c>
      <c r="E110" t="s">
        <v>25</v>
      </c>
      <c r="F110" t="s">
        <v>25</v>
      </c>
      <c r="G110">
        <v>3863</v>
      </c>
      <c r="H110">
        <v>2008</v>
      </c>
      <c r="I110">
        <v>1634</v>
      </c>
      <c r="J110">
        <v>3642</v>
      </c>
      <c r="K110">
        <v>1180813</v>
      </c>
      <c r="L110" s="44">
        <f t="shared" si="3"/>
        <v>257</v>
      </c>
      <c r="M110" s="44">
        <f t="shared" si="4"/>
        <v>271</v>
      </c>
      <c r="N110" s="44">
        <f t="shared" si="5"/>
        <v>265</v>
      </c>
      <c r="P110" s="44">
        <f>IF(C110&lt;&gt;'Annual Total'!A112,1,"")</f>
        <v>1</v>
      </c>
    </row>
    <row r="111" spans="1:16" x14ac:dyDescent="0.25">
      <c r="A111" s="44">
        <v>2023</v>
      </c>
      <c r="B111">
        <v>1275</v>
      </c>
      <c r="C111" t="s">
        <v>330</v>
      </c>
      <c r="D111" t="s">
        <v>504</v>
      </c>
      <c r="E111" t="s">
        <v>495</v>
      </c>
      <c r="F111" t="s">
        <v>26</v>
      </c>
      <c r="G111">
        <v>17443</v>
      </c>
      <c r="H111">
        <v>10504</v>
      </c>
      <c r="I111">
        <v>8562</v>
      </c>
      <c r="J111">
        <v>19066</v>
      </c>
      <c r="K111">
        <v>5494067</v>
      </c>
      <c r="L111" s="44">
        <f t="shared" si="3"/>
        <v>44</v>
      </c>
      <c r="M111" s="44">
        <f t="shared" si="4"/>
        <v>45</v>
      </c>
      <c r="N111" s="44">
        <f t="shared" si="5"/>
        <v>44</v>
      </c>
      <c r="P111" s="44">
        <f>IF(C111&lt;&gt;'Annual Total'!A113,1,"")</f>
        <v>1</v>
      </c>
    </row>
    <row r="112" spans="1:16" x14ac:dyDescent="0.25">
      <c r="A112" s="44">
        <v>2023</v>
      </c>
      <c r="B112">
        <v>1340</v>
      </c>
      <c r="C112" t="s">
        <v>388</v>
      </c>
      <c r="D112" t="s">
        <v>505</v>
      </c>
      <c r="E112" t="s">
        <v>480</v>
      </c>
      <c r="F112" t="s">
        <v>26</v>
      </c>
      <c r="G112">
        <v>3719</v>
      </c>
      <c r="H112">
        <v>1842</v>
      </c>
      <c r="I112">
        <v>1512</v>
      </c>
      <c r="J112">
        <v>3354</v>
      </c>
      <c r="K112">
        <v>1127341</v>
      </c>
      <c r="L112" s="44">
        <f t="shared" si="3"/>
        <v>267</v>
      </c>
      <c r="M112" s="44">
        <f t="shared" si="4"/>
        <v>286</v>
      </c>
      <c r="N112" s="44">
        <f t="shared" si="5"/>
        <v>273</v>
      </c>
      <c r="P112" s="44">
        <f>IF(C112&lt;&gt;'Annual Total'!A114,1,"")</f>
        <v>1</v>
      </c>
    </row>
    <row r="113" spans="1:16" x14ac:dyDescent="0.25">
      <c r="A113" s="44">
        <v>2023</v>
      </c>
      <c r="B113">
        <v>1360</v>
      </c>
      <c r="C113" t="s">
        <v>372</v>
      </c>
      <c r="D113" t="s">
        <v>505</v>
      </c>
      <c r="E113" t="s">
        <v>480</v>
      </c>
      <c r="F113" t="s">
        <v>26</v>
      </c>
      <c r="G113">
        <v>3842</v>
      </c>
      <c r="H113">
        <v>1654</v>
      </c>
      <c r="I113">
        <v>1333</v>
      </c>
      <c r="J113">
        <v>2987</v>
      </c>
      <c r="K113">
        <v>1138401</v>
      </c>
      <c r="L113" s="44">
        <f t="shared" si="3"/>
        <v>261</v>
      </c>
      <c r="M113" s="44">
        <f t="shared" si="4"/>
        <v>300</v>
      </c>
      <c r="N113" s="44">
        <f t="shared" si="5"/>
        <v>272</v>
      </c>
      <c r="P113" s="44">
        <f>IF(C113&lt;&gt;'Annual Total'!A115,1,"")</f>
        <v>1</v>
      </c>
    </row>
    <row r="114" spans="1:16" x14ac:dyDescent="0.25">
      <c r="A114" s="44">
        <v>2023</v>
      </c>
      <c r="B114">
        <v>1380</v>
      </c>
      <c r="C114" t="s">
        <v>386</v>
      </c>
      <c r="D114" t="s">
        <v>505</v>
      </c>
      <c r="E114" t="s">
        <v>494</v>
      </c>
      <c r="F114" t="s">
        <v>26</v>
      </c>
      <c r="G114">
        <v>8363</v>
      </c>
      <c r="H114">
        <v>10485</v>
      </c>
      <c r="I114">
        <v>7997</v>
      </c>
      <c r="J114">
        <v>18482</v>
      </c>
      <c r="K114">
        <v>3128710</v>
      </c>
      <c r="L114" s="44">
        <f t="shared" si="3"/>
        <v>128</v>
      </c>
      <c r="M114" s="44">
        <f t="shared" si="4"/>
        <v>48</v>
      </c>
      <c r="N114" s="44">
        <f t="shared" si="5"/>
        <v>104</v>
      </c>
      <c r="P114" s="44">
        <f>IF(C114&lt;&gt;'Annual Total'!A116,1,"")</f>
        <v>1</v>
      </c>
    </row>
    <row r="115" spans="1:16" x14ac:dyDescent="0.25">
      <c r="A115" s="44">
        <v>2023</v>
      </c>
      <c r="B115">
        <v>1390</v>
      </c>
      <c r="C115" t="s">
        <v>350</v>
      </c>
      <c r="D115" t="s">
        <v>505</v>
      </c>
      <c r="E115" t="s">
        <v>494</v>
      </c>
      <c r="F115" t="s">
        <v>26</v>
      </c>
      <c r="G115">
        <v>11078</v>
      </c>
      <c r="H115">
        <v>10025</v>
      </c>
      <c r="I115">
        <v>7878</v>
      </c>
      <c r="J115">
        <v>17903</v>
      </c>
      <c r="K115">
        <v>3780675</v>
      </c>
      <c r="L115" s="44">
        <f t="shared" si="3"/>
        <v>87</v>
      </c>
      <c r="M115" s="44">
        <f t="shared" si="4"/>
        <v>51</v>
      </c>
      <c r="N115" s="44">
        <f t="shared" si="5"/>
        <v>78</v>
      </c>
      <c r="P115" s="44">
        <f>IF(C115&lt;&gt;'Annual Total'!A117,1,"")</f>
        <v>1</v>
      </c>
    </row>
    <row r="116" spans="1:16" x14ac:dyDescent="0.25">
      <c r="A116" s="44">
        <v>2023</v>
      </c>
      <c r="B116">
        <v>1410</v>
      </c>
      <c r="C116" t="s">
        <v>323</v>
      </c>
      <c r="D116" t="s">
        <v>505</v>
      </c>
      <c r="E116" t="s">
        <v>494</v>
      </c>
      <c r="F116" t="s">
        <v>26</v>
      </c>
      <c r="G116">
        <v>12955</v>
      </c>
      <c r="H116">
        <v>10062</v>
      </c>
      <c r="I116">
        <v>7813</v>
      </c>
      <c r="J116">
        <v>17875</v>
      </c>
      <c r="K116">
        <v>4260867</v>
      </c>
      <c r="L116" s="44">
        <f t="shared" si="3"/>
        <v>69</v>
      </c>
      <c r="M116" s="44">
        <f t="shared" si="4"/>
        <v>52</v>
      </c>
      <c r="N116" s="44">
        <f t="shared" si="5"/>
        <v>65</v>
      </c>
      <c r="P116" s="44">
        <f>IF(C116&lt;&gt;'Annual Total'!A118,1,"")</f>
        <v>1</v>
      </c>
    </row>
    <row r="117" spans="1:16" x14ac:dyDescent="0.25">
      <c r="A117" s="44">
        <v>2023</v>
      </c>
      <c r="B117">
        <v>1420</v>
      </c>
      <c r="C117" t="s">
        <v>326</v>
      </c>
      <c r="D117" t="s">
        <v>505</v>
      </c>
      <c r="E117" t="s">
        <v>494</v>
      </c>
      <c r="F117" t="s">
        <v>26</v>
      </c>
      <c r="G117">
        <v>8039</v>
      </c>
      <c r="H117">
        <v>6972</v>
      </c>
      <c r="I117">
        <v>5431</v>
      </c>
      <c r="J117">
        <v>12403</v>
      </c>
      <c r="K117">
        <v>2717163</v>
      </c>
      <c r="L117" s="44">
        <f t="shared" si="3"/>
        <v>136</v>
      </c>
      <c r="M117" s="44">
        <f t="shared" si="4"/>
        <v>92</v>
      </c>
      <c r="N117" s="44">
        <f t="shared" si="5"/>
        <v>127</v>
      </c>
      <c r="P117" s="44">
        <f>IF(C117&lt;&gt;'Annual Total'!A119,1,"")</f>
        <v>1</v>
      </c>
    </row>
    <row r="118" spans="1:16" x14ac:dyDescent="0.25">
      <c r="A118" s="44">
        <v>2023</v>
      </c>
      <c r="B118">
        <v>1450</v>
      </c>
      <c r="C118" t="s">
        <v>334</v>
      </c>
      <c r="D118" t="s">
        <v>505</v>
      </c>
      <c r="E118" t="s">
        <v>495</v>
      </c>
      <c r="F118" t="s">
        <v>26</v>
      </c>
      <c r="G118">
        <v>16368</v>
      </c>
      <c r="H118">
        <v>14436</v>
      </c>
      <c r="I118">
        <v>11290</v>
      </c>
      <c r="J118">
        <v>25726</v>
      </c>
      <c r="K118">
        <v>5566042</v>
      </c>
      <c r="L118" s="44">
        <f t="shared" si="3"/>
        <v>51</v>
      </c>
      <c r="M118" s="44">
        <f t="shared" si="4"/>
        <v>28</v>
      </c>
      <c r="N118" s="44">
        <f t="shared" si="5"/>
        <v>41</v>
      </c>
      <c r="P118" s="44">
        <f>IF(C118&lt;&gt;'Annual Total'!A120,1,"")</f>
        <v>1</v>
      </c>
    </row>
    <row r="119" spans="1:16" x14ac:dyDescent="0.25">
      <c r="A119" s="44">
        <v>2023</v>
      </c>
      <c r="B119">
        <v>1460</v>
      </c>
      <c r="C119" t="s">
        <v>340</v>
      </c>
      <c r="D119" t="s">
        <v>505</v>
      </c>
      <c r="E119" t="s">
        <v>495</v>
      </c>
      <c r="F119" t="s">
        <v>26</v>
      </c>
      <c r="G119">
        <v>23422</v>
      </c>
      <c r="H119">
        <v>18589</v>
      </c>
      <c r="I119">
        <v>15023</v>
      </c>
      <c r="J119">
        <v>33612</v>
      </c>
      <c r="K119">
        <v>7787658</v>
      </c>
      <c r="L119" s="44">
        <f t="shared" si="3"/>
        <v>26</v>
      </c>
      <c r="M119" s="44">
        <f t="shared" si="4"/>
        <v>23</v>
      </c>
      <c r="N119" s="44">
        <f t="shared" si="5"/>
        <v>25</v>
      </c>
      <c r="P119" s="44">
        <f>IF(C119&lt;&gt;'Annual Total'!A121,1,"")</f>
        <v>1</v>
      </c>
    </row>
    <row r="120" spans="1:16" x14ac:dyDescent="0.25">
      <c r="A120" s="44">
        <v>2023</v>
      </c>
      <c r="B120">
        <v>1470</v>
      </c>
      <c r="C120" t="s">
        <v>336</v>
      </c>
      <c r="D120" t="s">
        <v>505</v>
      </c>
      <c r="E120" t="s">
        <v>495</v>
      </c>
      <c r="F120" t="s">
        <v>26</v>
      </c>
      <c r="G120">
        <v>10589</v>
      </c>
      <c r="H120">
        <v>7662</v>
      </c>
      <c r="I120">
        <v>6582</v>
      </c>
      <c r="J120">
        <v>14244</v>
      </c>
      <c r="K120">
        <v>3485505</v>
      </c>
      <c r="L120" s="44">
        <f t="shared" si="3"/>
        <v>94</v>
      </c>
      <c r="M120" s="44">
        <f t="shared" si="4"/>
        <v>80</v>
      </c>
      <c r="N120" s="44">
        <f t="shared" si="5"/>
        <v>91</v>
      </c>
      <c r="P120" s="44">
        <f>IF(C120&lt;&gt;'Annual Total'!A122,1,"")</f>
        <v>1</v>
      </c>
    </row>
    <row r="121" spans="1:16" x14ac:dyDescent="0.25">
      <c r="A121" s="44">
        <v>2023</v>
      </c>
      <c r="B121">
        <v>1482</v>
      </c>
      <c r="C121" t="s">
        <v>347</v>
      </c>
      <c r="D121" t="s">
        <v>506</v>
      </c>
      <c r="E121" t="s">
        <v>495</v>
      </c>
      <c r="F121" t="s">
        <v>26</v>
      </c>
      <c r="G121">
        <v>21191</v>
      </c>
      <c r="H121">
        <v>11698</v>
      </c>
      <c r="I121">
        <v>8643</v>
      </c>
      <c r="J121">
        <v>20341</v>
      </c>
      <c r="K121">
        <v>6478996</v>
      </c>
      <c r="L121" s="44">
        <f t="shared" si="3"/>
        <v>27</v>
      </c>
      <c r="M121" s="44">
        <f t="shared" si="4"/>
        <v>42</v>
      </c>
      <c r="N121" s="44">
        <f t="shared" si="5"/>
        <v>29</v>
      </c>
      <c r="P121" s="44">
        <f>IF(C121&lt;&gt;'Annual Total'!A123,1,"")</f>
        <v>1</v>
      </c>
    </row>
    <row r="122" spans="1:16" x14ac:dyDescent="0.25">
      <c r="A122" s="44">
        <v>2023</v>
      </c>
      <c r="B122">
        <v>1483</v>
      </c>
      <c r="C122" t="s">
        <v>353</v>
      </c>
      <c r="D122" t="s">
        <v>506</v>
      </c>
      <c r="E122" t="s">
        <v>495</v>
      </c>
      <c r="F122" t="s">
        <v>26</v>
      </c>
      <c r="G122">
        <v>16639</v>
      </c>
      <c r="H122">
        <v>13067</v>
      </c>
      <c r="I122">
        <v>9467</v>
      </c>
      <c r="J122">
        <v>22534</v>
      </c>
      <c r="K122">
        <v>5443029</v>
      </c>
      <c r="L122" s="44">
        <f t="shared" si="3"/>
        <v>48</v>
      </c>
      <c r="M122" s="44">
        <f t="shared" si="4"/>
        <v>34</v>
      </c>
      <c r="N122" s="44">
        <f t="shared" si="5"/>
        <v>45</v>
      </c>
      <c r="P122" s="44">
        <f>IF(C122&lt;&gt;'Annual Total'!A124,1,"")</f>
        <v>1</v>
      </c>
    </row>
    <row r="123" spans="1:16" x14ac:dyDescent="0.25">
      <c r="A123" s="44">
        <v>2023</v>
      </c>
      <c r="B123">
        <v>1484</v>
      </c>
      <c r="C123" t="s">
        <v>357</v>
      </c>
      <c r="D123" t="s">
        <v>506</v>
      </c>
      <c r="E123" t="s">
        <v>495</v>
      </c>
      <c r="F123" t="s">
        <v>26</v>
      </c>
      <c r="G123">
        <v>12093</v>
      </c>
      <c r="H123">
        <v>7885</v>
      </c>
      <c r="I123">
        <v>6141</v>
      </c>
      <c r="J123">
        <v>14026</v>
      </c>
      <c r="K123">
        <v>3832205</v>
      </c>
      <c r="L123" s="44">
        <f t="shared" si="3"/>
        <v>77</v>
      </c>
      <c r="M123" s="44">
        <f t="shared" si="4"/>
        <v>81</v>
      </c>
      <c r="N123" s="44">
        <f t="shared" si="5"/>
        <v>76</v>
      </c>
      <c r="P123" s="44">
        <f>IF(C123&lt;&gt;'Annual Total'!A125,1,"")</f>
        <v>1</v>
      </c>
    </row>
    <row r="124" spans="1:16" x14ac:dyDescent="0.25">
      <c r="A124" s="44">
        <v>2023</v>
      </c>
      <c r="B124">
        <v>1490</v>
      </c>
      <c r="C124" t="s">
        <v>361</v>
      </c>
      <c r="D124" t="s">
        <v>507</v>
      </c>
      <c r="E124" t="s">
        <v>480</v>
      </c>
      <c r="F124" t="s">
        <v>26</v>
      </c>
      <c r="G124">
        <v>3982</v>
      </c>
      <c r="H124">
        <v>2134</v>
      </c>
      <c r="I124">
        <v>1571</v>
      </c>
      <c r="J124">
        <v>3705</v>
      </c>
      <c r="K124">
        <v>1214353</v>
      </c>
      <c r="L124" s="44">
        <f t="shared" si="3"/>
        <v>250</v>
      </c>
      <c r="M124" s="44">
        <f t="shared" si="4"/>
        <v>268</v>
      </c>
      <c r="N124" s="44">
        <f t="shared" si="5"/>
        <v>253</v>
      </c>
      <c r="P124" s="44">
        <f>IF(C124&lt;&gt;'Annual Total'!A126,1,"")</f>
        <v>1</v>
      </c>
    </row>
    <row r="125" spans="1:16" x14ac:dyDescent="0.25">
      <c r="A125" s="44">
        <v>2023</v>
      </c>
      <c r="B125">
        <v>1530</v>
      </c>
      <c r="C125" t="s">
        <v>359</v>
      </c>
      <c r="D125" t="s">
        <v>507</v>
      </c>
      <c r="E125" t="s">
        <v>494</v>
      </c>
      <c r="F125" t="s">
        <v>26</v>
      </c>
      <c r="G125">
        <v>2441</v>
      </c>
      <c r="H125">
        <v>2712</v>
      </c>
      <c r="I125">
        <v>2176</v>
      </c>
      <c r="J125">
        <v>4888</v>
      </c>
      <c r="K125">
        <v>887619</v>
      </c>
      <c r="L125" s="44">
        <f t="shared" si="3"/>
        <v>344</v>
      </c>
      <c r="M125" s="44">
        <f t="shared" si="4"/>
        <v>228</v>
      </c>
      <c r="N125" s="44">
        <f t="shared" si="5"/>
        <v>311</v>
      </c>
      <c r="P125" s="44">
        <f>IF(C125&lt;&gt;'Annual Total'!A127,1,"")</f>
        <v>1</v>
      </c>
    </row>
    <row r="126" spans="1:16" x14ac:dyDescent="0.25">
      <c r="A126" s="44">
        <v>2023</v>
      </c>
      <c r="B126">
        <v>1580</v>
      </c>
      <c r="C126" t="s">
        <v>327</v>
      </c>
      <c r="D126" t="s">
        <v>508</v>
      </c>
      <c r="E126" t="s">
        <v>494</v>
      </c>
      <c r="F126" t="s">
        <v>26</v>
      </c>
      <c r="G126">
        <v>4544</v>
      </c>
      <c r="H126">
        <v>4279</v>
      </c>
      <c r="I126">
        <v>3260</v>
      </c>
      <c r="J126">
        <v>7539</v>
      </c>
      <c r="K126">
        <v>1564084</v>
      </c>
      <c r="L126" s="44">
        <f t="shared" si="3"/>
        <v>219</v>
      </c>
      <c r="M126" s="44">
        <f t="shared" si="4"/>
        <v>167</v>
      </c>
      <c r="N126" s="44">
        <f t="shared" si="5"/>
        <v>209</v>
      </c>
      <c r="P126" s="44">
        <f>IF(C126&lt;&gt;'Annual Total'!A128,1,"")</f>
        <v>1</v>
      </c>
    </row>
    <row r="127" spans="1:16" x14ac:dyDescent="0.25">
      <c r="A127" s="44">
        <v>2023</v>
      </c>
      <c r="B127">
        <v>1590</v>
      </c>
      <c r="C127" t="s">
        <v>283</v>
      </c>
      <c r="D127" t="s">
        <v>508</v>
      </c>
      <c r="E127" t="s">
        <v>494</v>
      </c>
      <c r="F127" t="s">
        <v>26</v>
      </c>
      <c r="G127">
        <v>17338</v>
      </c>
      <c r="H127">
        <v>13992</v>
      </c>
      <c r="I127">
        <v>10601</v>
      </c>
      <c r="J127">
        <v>24593</v>
      </c>
      <c r="K127">
        <v>5745700</v>
      </c>
      <c r="L127" s="44">
        <f t="shared" si="3"/>
        <v>45</v>
      </c>
      <c r="M127" s="44">
        <f t="shared" si="4"/>
        <v>29</v>
      </c>
      <c r="N127" s="44">
        <f t="shared" si="5"/>
        <v>38</v>
      </c>
      <c r="P127" s="44">
        <f>IF(C127&lt;&gt;'Annual Total'!A129,1,"")</f>
        <v>1</v>
      </c>
    </row>
    <row r="128" spans="1:16" x14ac:dyDescent="0.25">
      <c r="A128" s="44">
        <v>2023</v>
      </c>
      <c r="B128">
        <v>1600</v>
      </c>
      <c r="C128" t="s">
        <v>379</v>
      </c>
      <c r="D128" t="s">
        <v>509</v>
      </c>
      <c r="E128" t="s">
        <v>494</v>
      </c>
      <c r="F128" t="s">
        <v>26</v>
      </c>
      <c r="G128">
        <v>17686</v>
      </c>
      <c r="H128">
        <v>13131</v>
      </c>
      <c r="I128">
        <v>11065</v>
      </c>
      <c r="J128">
        <v>24196</v>
      </c>
      <c r="K128">
        <v>5821650</v>
      </c>
      <c r="L128" s="44">
        <f t="shared" si="3"/>
        <v>43</v>
      </c>
      <c r="M128" s="44">
        <f t="shared" si="4"/>
        <v>30</v>
      </c>
      <c r="N128" s="44">
        <f t="shared" si="5"/>
        <v>37</v>
      </c>
      <c r="P128" s="44">
        <f>IF(C128&lt;&gt;'Annual Total'!A130,1,"")</f>
        <v>1</v>
      </c>
    </row>
    <row r="129" spans="1:16" x14ac:dyDescent="0.25">
      <c r="A129" s="44">
        <v>2023</v>
      </c>
      <c r="B129">
        <v>1610</v>
      </c>
      <c r="C129" t="s">
        <v>377</v>
      </c>
      <c r="D129" t="s">
        <v>509</v>
      </c>
      <c r="E129" t="s">
        <v>494</v>
      </c>
      <c r="F129" t="s">
        <v>26</v>
      </c>
      <c r="G129">
        <v>11083</v>
      </c>
      <c r="H129">
        <v>9129</v>
      </c>
      <c r="I129">
        <v>7646</v>
      </c>
      <c r="J129">
        <v>16775</v>
      </c>
      <c r="K129">
        <v>3729749</v>
      </c>
      <c r="L129" s="44">
        <f t="shared" si="3"/>
        <v>86</v>
      </c>
      <c r="M129" s="44">
        <f t="shared" si="4"/>
        <v>60</v>
      </c>
      <c r="N129" s="44">
        <f t="shared" si="5"/>
        <v>83</v>
      </c>
      <c r="P129" s="44">
        <f>IF(C129&lt;&gt;'Annual Total'!A131,1,"")</f>
        <v>1</v>
      </c>
    </row>
    <row r="130" spans="1:16" x14ac:dyDescent="0.25">
      <c r="A130" s="44">
        <v>2023</v>
      </c>
      <c r="B130">
        <v>1630</v>
      </c>
      <c r="C130" t="s">
        <v>316</v>
      </c>
      <c r="D130" t="s">
        <v>509</v>
      </c>
      <c r="E130" t="s">
        <v>494</v>
      </c>
      <c r="F130" t="s">
        <v>26</v>
      </c>
      <c r="G130">
        <v>11660</v>
      </c>
      <c r="H130">
        <v>12750</v>
      </c>
      <c r="I130">
        <v>10094</v>
      </c>
      <c r="J130">
        <v>22844</v>
      </c>
      <c r="K130">
        <v>4192759</v>
      </c>
      <c r="L130" s="44">
        <f t="shared" ref="L130:L193" si="6">_xlfn.RANK.EQ($G130,$G$2:$G$425,0)</f>
        <v>82</v>
      </c>
      <c r="M130" s="44">
        <f t="shared" ref="M130:M193" si="7">_xlfn.RANK.EQ($J130,$J$2:$J$425,0)</f>
        <v>33</v>
      </c>
      <c r="N130" s="44">
        <f t="shared" ref="N130:N193" si="8">_xlfn.RANK.EQ($K130,$K$2:$K$425,0)</f>
        <v>69</v>
      </c>
      <c r="P130" s="44">
        <f>IF(C130&lt;&gt;'Annual Total'!A132,1,"")</f>
        <v>1</v>
      </c>
    </row>
    <row r="131" spans="1:16" x14ac:dyDescent="0.25">
      <c r="A131" s="44">
        <v>2023</v>
      </c>
      <c r="B131">
        <v>1670</v>
      </c>
      <c r="C131" t="s">
        <v>322</v>
      </c>
      <c r="D131" t="s">
        <v>509</v>
      </c>
      <c r="E131" t="s">
        <v>494</v>
      </c>
      <c r="F131" t="s">
        <v>26</v>
      </c>
      <c r="G131">
        <v>17867</v>
      </c>
      <c r="H131">
        <v>9422</v>
      </c>
      <c r="I131">
        <v>6964</v>
      </c>
      <c r="J131">
        <v>16386</v>
      </c>
      <c r="K131">
        <v>5423352</v>
      </c>
      <c r="L131" s="44">
        <f t="shared" si="6"/>
        <v>41</v>
      </c>
      <c r="M131" s="44">
        <f t="shared" si="7"/>
        <v>64</v>
      </c>
      <c r="N131" s="44">
        <f t="shared" si="8"/>
        <v>46</v>
      </c>
      <c r="P131" s="44">
        <f>IF(C131&lt;&gt;'Annual Total'!A133,1,"")</f>
        <v>1</v>
      </c>
    </row>
    <row r="132" spans="1:16" x14ac:dyDescent="0.25">
      <c r="A132" s="44">
        <v>2023</v>
      </c>
      <c r="B132">
        <v>1700</v>
      </c>
      <c r="C132" t="s">
        <v>333</v>
      </c>
      <c r="D132" t="s">
        <v>509</v>
      </c>
      <c r="E132" t="s">
        <v>495</v>
      </c>
      <c r="F132" t="s">
        <v>26</v>
      </c>
      <c r="G132">
        <v>38077</v>
      </c>
      <c r="H132">
        <v>17706</v>
      </c>
      <c r="I132">
        <v>13201</v>
      </c>
      <c r="J132">
        <v>30907</v>
      </c>
      <c r="K132">
        <v>11387612</v>
      </c>
      <c r="L132" s="44">
        <f t="shared" si="6"/>
        <v>12</v>
      </c>
      <c r="M132" s="44">
        <f t="shared" si="7"/>
        <v>25</v>
      </c>
      <c r="N132" s="44">
        <f t="shared" si="8"/>
        <v>13</v>
      </c>
      <c r="P132" s="44">
        <f>IF(C132&lt;&gt;'Annual Total'!A134,1,"")</f>
        <v>1</v>
      </c>
    </row>
    <row r="133" spans="1:16" x14ac:dyDescent="0.25">
      <c r="A133" s="44">
        <v>2023</v>
      </c>
      <c r="B133">
        <v>1740</v>
      </c>
      <c r="C133" t="s">
        <v>365</v>
      </c>
      <c r="D133" t="s">
        <v>510</v>
      </c>
      <c r="E133" t="s">
        <v>494</v>
      </c>
      <c r="F133" t="s">
        <v>26</v>
      </c>
      <c r="G133">
        <v>12596</v>
      </c>
      <c r="H133">
        <v>7724</v>
      </c>
      <c r="I133">
        <v>6116</v>
      </c>
      <c r="J133">
        <v>13840</v>
      </c>
      <c r="K133">
        <v>3950546</v>
      </c>
      <c r="L133" s="44">
        <f t="shared" si="6"/>
        <v>73</v>
      </c>
      <c r="M133" s="44">
        <f t="shared" si="7"/>
        <v>83</v>
      </c>
      <c r="N133" s="44">
        <f t="shared" si="8"/>
        <v>71</v>
      </c>
      <c r="P133" s="44">
        <f>IF(C133&lt;&gt;'Annual Total'!A135,1,"")</f>
        <v>1</v>
      </c>
    </row>
    <row r="134" spans="1:16" x14ac:dyDescent="0.25">
      <c r="A134" s="44">
        <v>2023</v>
      </c>
      <c r="B134">
        <v>1750</v>
      </c>
      <c r="C134" t="s">
        <v>392</v>
      </c>
      <c r="D134" t="s">
        <v>510</v>
      </c>
      <c r="E134" t="s">
        <v>494</v>
      </c>
      <c r="F134" t="s">
        <v>26</v>
      </c>
      <c r="G134">
        <v>9575</v>
      </c>
      <c r="H134">
        <v>5279</v>
      </c>
      <c r="I134">
        <v>4155</v>
      </c>
      <c r="J134">
        <v>9434</v>
      </c>
      <c r="K134">
        <v>2941927</v>
      </c>
      <c r="L134" s="44">
        <f t="shared" si="6"/>
        <v>105</v>
      </c>
      <c r="M134" s="44">
        <f t="shared" si="7"/>
        <v>135</v>
      </c>
      <c r="N134" s="44">
        <f t="shared" si="8"/>
        <v>109</v>
      </c>
      <c r="P134" s="44">
        <f>IF(C134&lt;&gt;'Annual Total'!A136,1,"")</f>
        <v>1</v>
      </c>
    </row>
    <row r="135" spans="1:16" x14ac:dyDescent="0.25">
      <c r="A135" s="44">
        <v>2023</v>
      </c>
      <c r="B135">
        <v>1780</v>
      </c>
      <c r="C135" t="s">
        <v>321</v>
      </c>
      <c r="D135" t="s">
        <v>510</v>
      </c>
      <c r="E135" t="s">
        <v>494</v>
      </c>
      <c r="F135" t="s">
        <v>26</v>
      </c>
      <c r="G135">
        <v>14132</v>
      </c>
      <c r="H135">
        <v>8302</v>
      </c>
      <c r="I135">
        <v>6199</v>
      </c>
      <c r="J135">
        <v>14501</v>
      </c>
      <c r="K135">
        <v>4370344</v>
      </c>
      <c r="L135" s="44">
        <f t="shared" si="6"/>
        <v>62</v>
      </c>
      <c r="M135" s="44">
        <f t="shared" si="7"/>
        <v>75</v>
      </c>
      <c r="N135" s="44">
        <f t="shared" si="8"/>
        <v>63</v>
      </c>
      <c r="P135" s="44">
        <f>IF(C135&lt;&gt;'Annual Total'!A137,1,"")</f>
        <v>1</v>
      </c>
    </row>
    <row r="136" spans="1:16" x14ac:dyDescent="0.25">
      <c r="A136" s="44">
        <v>2023</v>
      </c>
      <c r="B136">
        <v>1790</v>
      </c>
      <c r="C136" t="s">
        <v>332</v>
      </c>
      <c r="D136" t="s">
        <v>510</v>
      </c>
      <c r="E136" t="s">
        <v>495</v>
      </c>
      <c r="F136" t="s">
        <v>26</v>
      </c>
      <c r="G136">
        <v>52563</v>
      </c>
      <c r="H136">
        <v>34790</v>
      </c>
      <c r="I136">
        <v>31206</v>
      </c>
      <c r="J136">
        <v>65996</v>
      </c>
      <c r="K136">
        <v>16974543</v>
      </c>
      <c r="L136" s="44">
        <f t="shared" si="6"/>
        <v>6</v>
      </c>
      <c r="M136" s="44">
        <f t="shared" si="7"/>
        <v>5</v>
      </c>
      <c r="N136" s="44">
        <f t="shared" si="8"/>
        <v>6</v>
      </c>
      <c r="P136" s="44">
        <f>IF(C136&lt;&gt;'Annual Total'!A138,1,"")</f>
        <v>1</v>
      </c>
    </row>
    <row r="137" spans="1:16" x14ac:dyDescent="0.25">
      <c r="A137" s="44">
        <v>2023</v>
      </c>
      <c r="B137">
        <v>1810</v>
      </c>
      <c r="C137" t="s">
        <v>338</v>
      </c>
      <c r="D137" t="s">
        <v>510</v>
      </c>
      <c r="E137" t="s">
        <v>495</v>
      </c>
      <c r="F137" t="s">
        <v>26</v>
      </c>
      <c r="G137">
        <v>14477</v>
      </c>
      <c r="H137">
        <v>11911</v>
      </c>
      <c r="I137">
        <v>9814</v>
      </c>
      <c r="J137">
        <v>21725</v>
      </c>
      <c r="K137">
        <v>4857531</v>
      </c>
      <c r="L137" s="44">
        <f t="shared" si="6"/>
        <v>60</v>
      </c>
      <c r="M137" s="44">
        <f t="shared" si="7"/>
        <v>38</v>
      </c>
      <c r="N137" s="44">
        <f t="shared" si="8"/>
        <v>56</v>
      </c>
      <c r="P137" s="44">
        <f>IF(C137&lt;&gt;'Annual Total'!A139,1,"")</f>
        <v>1</v>
      </c>
    </row>
    <row r="138" spans="1:16" x14ac:dyDescent="0.25">
      <c r="A138" s="44">
        <v>2023</v>
      </c>
      <c r="B138">
        <v>1820</v>
      </c>
      <c r="C138" t="s">
        <v>344</v>
      </c>
      <c r="D138" t="s">
        <v>511</v>
      </c>
      <c r="E138" t="s">
        <v>495</v>
      </c>
      <c r="F138" t="s">
        <v>26</v>
      </c>
      <c r="G138">
        <v>12405</v>
      </c>
      <c r="H138">
        <v>7489</v>
      </c>
      <c r="I138">
        <v>6053</v>
      </c>
      <c r="J138">
        <v>13542</v>
      </c>
      <c r="K138">
        <v>3892682</v>
      </c>
      <c r="L138" s="44">
        <f t="shared" si="6"/>
        <v>75</v>
      </c>
      <c r="M138" s="44">
        <f t="shared" si="7"/>
        <v>87</v>
      </c>
      <c r="N138" s="44">
        <f t="shared" si="8"/>
        <v>75</v>
      </c>
      <c r="P138" s="44">
        <f>IF(C138&lt;&gt;'Annual Total'!A140,1,"")</f>
        <v>1</v>
      </c>
    </row>
    <row r="139" spans="1:16" x14ac:dyDescent="0.25">
      <c r="A139" s="44">
        <v>2023</v>
      </c>
      <c r="B139">
        <v>1830</v>
      </c>
      <c r="C139" t="s">
        <v>335</v>
      </c>
      <c r="D139" t="s">
        <v>511</v>
      </c>
      <c r="E139" t="s">
        <v>495</v>
      </c>
      <c r="F139" t="s">
        <v>26</v>
      </c>
      <c r="G139">
        <v>16224</v>
      </c>
      <c r="H139">
        <v>6361</v>
      </c>
      <c r="I139">
        <v>4848</v>
      </c>
      <c r="J139">
        <v>11209</v>
      </c>
      <c r="K139">
        <v>4733296</v>
      </c>
      <c r="L139" s="44">
        <f t="shared" si="6"/>
        <v>53</v>
      </c>
      <c r="M139" s="44">
        <f t="shared" si="7"/>
        <v>102</v>
      </c>
      <c r="N139" s="44">
        <f t="shared" si="8"/>
        <v>58</v>
      </c>
      <c r="P139" s="44">
        <f>IF(C139&lt;&gt;'Annual Total'!A141,1,"")</f>
        <v>1</v>
      </c>
    </row>
    <row r="140" spans="1:16" x14ac:dyDescent="0.25">
      <c r="A140" s="44">
        <v>2023</v>
      </c>
      <c r="B140">
        <v>1850</v>
      </c>
      <c r="C140" t="s">
        <v>339</v>
      </c>
      <c r="D140" t="s">
        <v>512</v>
      </c>
      <c r="E140" t="s">
        <v>495</v>
      </c>
      <c r="F140" t="s">
        <v>26</v>
      </c>
      <c r="G140">
        <v>8302</v>
      </c>
      <c r="H140">
        <v>4853</v>
      </c>
      <c r="I140">
        <v>3919</v>
      </c>
      <c r="J140">
        <v>8772</v>
      </c>
      <c r="K140">
        <v>2582091</v>
      </c>
      <c r="L140" s="44">
        <f t="shared" si="6"/>
        <v>131</v>
      </c>
      <c r="M140" s="44">
        <f t="shared" si="7"/>
        <v>145</v>
      </c>
      <c r="N140" s="44">
        <f t="shared" si="8"/>
        <v>137</v>
      </c>
      <c r="P140" s="44">
        <f>IF(C140&lt;&gt;'Annual Total'!A142,1,"")</f>
        <v>1</v>
      </c>
    </row>
    <row r="141" spans="1:16" x14ac:dyDescent="0.25">
      <c r="A141" s="44">
        <v>2023</v>
      </c>
      <c r="B141">
        <v>1870</v>
      </c>
      <c r="C141" t="s">
        <v>389</v>
      </c>
      <c r="D141" t="s">
        <v>512</v>
      </c>
      <c r="E141" t="s">
        <v>497</v>
      </c>
      <c r="F141" t="s">
        <v>26</v>
      </c>
      <c r="G141">
        <v>5078</v>
      </c>
      <c r="H141">
        <v>3915</v>
      </c>
      <c r="I141">
        <v>3358</v>
      </c>
      <c r="J141">
        <v>7273</v>
      </c>
      <c r="K141">
        <v>1686544</v>
      </c>
      <c r="L141" s="44">
        <f t="shared" si="6"/>
        <v>197</v>
      </c>
      <c r="M141" s="44">
        <f t="shared" si="7"/>
        <v>172</v>
      </c>
      <c r="N141" s="44">
        <f t="shared" si="8"/>
        <v>187</v>
      </c>
      <c r="P141" s="44">
        <f>IF(C141&lt;&gt;'Annual Total'!A143,1,"")</f>
        <v>1</v>
      </c>
    </row>
    <row r="142" spans="1:16" x14ac:dyDescent="0.25">
      <c r="A142" s="44">
        <v>2023</v>
      </c>
      <c r="B142">
        <v>1890</v>
      </c>
      <c r="C142" t="s">
        <v>346</v>
      </c>
      <c r="D142" t="s">
        <v>513</v>
      </c>
      <c r="E142" t="s">
        <v>497</v>
      </c>
      <c r="F142" t="s">
        <v>26</v>
      </c>
      <c r="G142">
        <v>6968</v>
      </c>
      <c r="H142">
        <v>5510</v>
      </c>
      <c r="I142">
        <v>4932</v>
      </c>
      <c r="J142">
        <v>10442</v>
      </c>
      <c r="K142">
        <v>2343378</v>
      </c>
      <c r="L142" s="44">
        <f t="shared" si="6"/>
        <v>151</v>
      </c>
      <c r="M142" s="44">
        <f t="shared" si="7"/>
        <v>120</v>
      </c>
      <c r="N142" s="44">
        <f t="shared" si="8"/>
        <v>143</v>
      </c>
      <c r="P142" s="44">
        <f>IF(C142&lt;&gt;'Annual Total'!A144,1,"")</f>
        <v>1</v>
      </c>
    </row>
    <row r="143" spans="1:16" x14ac:dyDescent="0.25">
      <c r="A143" s="44">
        <v>2023</v>
      </c>
      <c r="B143">
        <v>1900</v>
      </c>
      <c r="C143" t="s">
        <v>351</v>
      </c>
      <c r="D143" t="s">
        <v>513</v>
      </c>
      <c r="E143" t="s">
        <v>497</v>
      </c>
      <c r="F143" t="s">
        <v>26</v>
      </c>
      <c r="G143">
        <v>10165</v>
      </c>
      <c r="H143">
        <v>9203</v>
      </c>
      <c r="I143">
        <v>8219</v>
      </c>
      <c r="J143">
        <v>17422</v>
      </c>
      <c r="K143">
        <v>3531009</v>
      </c>
      <c r="L143" s="44">
        <f t="shared" si="6"/>
        <v>99</v>
      </c>
      <c r="M143" s="44">
        <f t="shared" si="7"/>
        <v>56</v>
      </c>
      <c r="N143" s="44">
        <f t="shared" si="8"/>
        <v>89</v>
      </c>
      <c r="P143" s="44">
        <f>IF(C143&lt;&gt;'Annual Total'!A145,1,"")</f>
        <v>1</v>
      </c>
    </row>
    <row r="144" spans="1:16" x14ac:dyDescent="0.25">
      <c r="A144" s="44">
        <v>2023</v>
      </c>
      <c r="B144">
        <v>1910</v>
      </c>
      <c r="C144" t="s">
        <v>547</v>
      </c>
      <c r="D144" t="s">
        <v>513</v>
      </c>
      <c r="E144" t="s">
        <v>497</v>
      </c>
      <c r="F144" t="s">
        <v>26</v>
      </c>
      <c r="G144">
        <v>7976</v>
      </c>
      <c r="H144">
        <v>4620</v>
      </c>
      <c r="I144">
        <v>3853</v>
      </c>
      <c r="J144">
        <v>8473</v>
      </c>
      <c r="K144">
        <v>2486809</v>
      </c>
      <c r="L144" s="44">
        <f t="shared" si="6"/>
        <v>137</v>
      </c>
      <c r="M144" s="44">
        <f t="shared" si="7"/>
        <v>148</v>
      </c>
      <c r="N144" s="44">
        <f t="shared" si="8"/>
        <v>139</v>
      </c>
      <c r="P144" s="44">
        <f>IF(C144&lt;&gt;'Annual Total'!A146,1,"")</f>
        <v>1</v>
      </c>
    </row>
    <row r="145" spans="1:16" x14ac:dyDescent="0.25">
      <c r="A145" s="44">
        <v>2023</v>
      </c>
      <c r="B145">
        <v>1920</v>
      </c>
      <c r="C145" t="s">
        <v>356</v>
      </c>
      <c r="D145" t="s">
        <v>513</v>
      </c>
      <c r="E145" t="s">
        <v>497</v>
      </c>
      <c r="F145" t="s">
        <v>26</v>
      </c>
      <c r="G145">
        <v>6986</v>
      </c>
      <c r="H145">
        <v>3475</v>
      </c>
      <c r="I145">
        <v>3136</v>
      </c>
      <c r="J145">
        <v>6611</v>
      </c>
      <c r="K145">
        <v>2133657</v>
      </c>
      <c r="L145" s="44">
        <f t="shared" si="6"/>
        <v>148</v>
      </c>
      <c r="M145" s="44">
        <f t="shared" si="7"/>
        <v>182</v>
      </c>
      <c r="N145" s="44">
        <f t="shared" si="8"/>
        <v>158</v>
      </c>
      <c r="P145" s="44">
        <f>IF(C145&lt;&gt;'Annual Total'!A147,1,"")</f>
        <v>1</v>
      </c>
    </row>
    <row r="146" spans="1:16" x14ac:dyDescent="0.25">
      <c r="A146" s="44">
        <v>2023</v>
      </c>
      <c r="B146">
        <v>1930</v>
      </c>
      <c r="C146" t="s">
        <v>286</v>
      </c>
      <c r="D146" t="s">
        <v>513</v>
      </c>
      <c r="E146" t="s">
        <v>497</v>
      </c>
      <c r="F146" t="s">
        <v>26</v>
      </c>
      <c r="G146">
        <v>3204</v>
      </c>
      <c r="H146">
        <v>2168</v>
      </c>
      <c r="I146">
        <v>1843</v>
      </c>
      <c r="J146">
        <v>4011</v>
      </c>
      <c r="K146">
        <v>1033211</v>
      </c>
      <c r="L146" s="44">
        <f t="shared" si="6"/>
        <v>291</v>
      </c>
      <c r="M146" s="44">
        <f t="shared" si="7"/>
        <v>259</v>
      </c>
      <c r="N146" s="44">
        <f t="shared" si="8"/>
        <v>289</v>
      </c>
      <c r="P146" s="44">
        <f>IF(C146&lt;&gt;'Annual Total'!A148,1,"")</f>
        <v>1</v>
      </c>
    </row>
    <row r="147" spans="1:16" x14ac:dyDescent="0.25">
      <c r="A147" s="44">
        <v>2023</v>
      </c>
      <c r="B147">
        <v>1940</v>
      </c>
      <c r="C147" t="s">
        <v>368</v>
      </c>
      <c r="D147" t="s">
        <v>513</v>
      </c>
      <c r="E147" t="s">
        <v>497</v>
      </c>
      <c r="F147" t="s">
        <v>26</v>
      </c>
      <c r="G147">
        <v>5217</v>
      </c>
      <c r="H147">
        <v>3608</v>
      </c>
      <c r="I147">
        <v>2984</v>
      </c>
      <c r="J147">
        <v>6592</v>
      </c>
      <c r="K147">
        <v>1684290</v>
      </c>
      <c r="L147" s="44">
        <f t="shared" si="6"/>
        <v>192</v>
      </c>
      <c r="M147" s="44">
        <f t="shared" si="7"/>
        <v>184</v>
      </c>
      <c r="N147" s="44">
        <f t="shared" si="8"/>
        <v>189</v>
      </c>
      <c r="P147" s="44">
        <f>IF(C147&lt;&gt;'Annual Total'!A149,1,"")</f>
        <v>1</v>
      </c>
    </row>
    <row r="148" spans="1:16" x14ac:dyDescent="0.25">
      <c r="A148" s="44">
        <v>2023</v>
      </c>
      <c r="B148">
        <v>1950</v>
      </c>
      <c r="C148" t="s">
        <v>290</v>
      </c>
      <c r="D148" t="s">
        <v>513</v>
      </c>
      <c r="E148" t="s">
        <v>497</v>
      </c>
      <c r="F148" t="s">
        <v>26</v>
      </c>
      <c r="G148">
        <v>4555</v>
      </c>
      <c r="H148">
        <v>2977</v>
      </c>
      <c r="I148">
        <v>2605</v>
      </c>
      <c r="J148">
        <v>5582</v>
      </c>
      <c r="K148">
        <v>1459488</v>
      </c>
      <c r="L148" s="44">
        <f t="shared" si="6"/>
        <v>218</v>
      </c>
      <c r="M148" s="44">
        <f t="shared" si="7"/>
        <v>208</v>
      </c>
      <c r="N148" s="44">
        <f t="shared" si="8"/>
        <v>217</v>
      </c>
      <c r="P148" s="44">
        <f>IF(C148&lt;&gt;'Annual Total'!A150,1,"")</f>
        <v>1</v>
      </c>
    </row>
    <row r="149" spans="1:16" x14ac:dyDescent="0.25">
      <c r="A149" s="44">
        <v>2023</v>
      </c>
      <c r="B149">
        <v>1960</v>
      </c>
      <c r="C149" t="s">
        <v>295</v>
      </c>
      <c r="D149" t="s">
        <v>513</v>
      </c>
      <c r="E149" t="s">
        <v>497</v>
      </c>
      <c r="F149" t="s">
        <v>26</v>
      </c>
      <c r="G149">
        <v>17239</v>
      </c>
      <c r="H149">
        <v>11650</v>
      </c>
      <c r="I149">
        <v>9759</v>
      </c>
      <c r="J149">
        <v>21409</v>
      </c>
      <c r="K149">
        <v>5543346</v>
      </c>
      <c r="L149" s="44">
        <f t="shared" si="6"/>
        <v>46</v>
      </c>
      <c r="M149" s="44">
        <f t="shared" si="7"/>
        <v>39</v>
      </c>
      <c r="N149" s="44">
        <f t="shared" si="8"/>
        <v>42</v>
      </c>
      <c r="P149" s="44">
        <f>IF(C149&lt;&gt;'Annual Total'!A151,1,"")</f>
        <v>1</v>
      </c>
    </row>
    <row r="150" spans="1:16" x14ac:dyDescent="0.25">
      <c r="A150" s="44">
        <v>2023</v>
      </c>
      <c r="B150">
        <v>1970</v>
      </c>
      <c r="C150" t="s">
        <v>297</v>
      </c>
      <c r="D150" t="s">
        <v>513</v>
      </c>
      <c r="E150" t="s">
        <v>497</v>
      </c>
      <c r="F150" t="s">
        <v>26</v>
      </c>
      <c r="G150">
        <v>3563</v>
      </c>
      <c r="H150">
        <v>1829</v>
      </c>
      <c r="I150">
        <v>1458</v>
      </c>
      <c r="J150">
        <v>3287</v>
      </c>
      <c r="K150">
        <v>1083148</v>
      </c>
      <c r="L150" s="44">
        <f t="shared" si="6"/>
        <v>278</v>
      </c>
      <c r="M150" s="44">
        <f t="shared" si="7"/>
        <v>288</v>
      </c>
      <c r="N150" s="44">
        <f t="shared" si="8"/>
        <v>279</v>
      </c>
      <c r="P150" s="44">
        <f>IF(C150&lt;&gt;'Annual Total'!A152,1,"")</f>
        <v>1</v>
      </c>
    </row>
    <row r="151" spans="1:16" x14ac:dyDescent="0.25">
      <c r="A151" s="44">
        <v>2023</v>
      </c>
      <c r="B151">
        <v>1980</v>
      </c>
      <c r="C151" t="s">
        <v>304</v>
      </c>
      <c r="D151" t="s">
        <v>513</v>
      </c>
      <c r="E151" t="s">
        <v>497</v>
      </c>
      <c r="F151" t="s">
        <v>26</v>
      </c>
      <c r="G151">
        <v>14613</v>
      </c>
      <c r="H151">
        <v>9924</v>
      </c>
      <c r="I151">
        <v>7865</v>
      </c>
      <c r="J151">
        <v>17789</v>
      </c>
      <c r="K151">
        <v>4678774</v>
      </c>
      <c r="L151" s="44">
        <f t="shared" si="6"/>
        <v>59</v>
      </c>
      <c r="M151" s="44">
        <f t="shared" si="7"/>
        <v>53</v>
      </c>
      <c r="N151" s="44">
        <f t="shared" si="8"/>
        <v>59</v>
      </c>
      <c r="P151" s="44">
        <f>IF(C151&lt;&gt;'Annual Total'!A153,1,"")</f>
        <v>1</v>
      </c>
    </row>
    <row r="152" spans="1:16" x14ac:dyDescent="0.25">
      <c r="A152" s="44">
        <v>2023</v>
      </c>
      <c r="B152">
        <v>1990</v>
      </c>
      <c r="C152" t="s">
        <v>306</v>
      </c>
      <c r="D152" t="s">
        <v>514</v>
      </c>
      <c r="E152" t="s">
        <v>497</v>
      </c>
      <c r="F152" t="s">
        <v>26</v>
      </c>
      <c r="G152">
        <v>1644</v>
      </c>
      <c r="H152">
        <v>1226</v>
      </c>
      <c r="I152">
        <v>1016</v>
      </c>
      <c r="J152">
        <v>2242</v>
      </c>
      <c r="K152">
        <v>539511</v>
      </c>
      <c r="L152" s="44">
        <f t="shared" si="6"/>
        <v>385</v>
      </c>
      <c r="M152" s="44">
        <f t="shared" si="7"/>
        <v>333</v>
      </c>
      <c r="N152" s="44">
        <f t="shared" si="8"/>
        <v>376</v>
      </c>
      <c r="P152" s="44">
        <f>IF(C152&lt;&gt;'Annual Total'!A154,1,"")</f>
        <v>1</v>
      </c>
    </row>
    <row r="153" spans="1:16" x14ac:dyDescent="0.25">
      <c r="A153" s="44">
        <v>2023</v>
      </c>
      <c r="B153">
        <v>2000</v>
      </c>
      <c r="C153" t="s">
        <v>308</v>
      </c>
      <c r="D153" t="s">
        <v>514</v>
      </c>
      <c r="E153" t="s">
        <v>497</v>
      </c>
      <c r="F153" t="s">
        <v>26</v>
      </c>
      <c r="G153">
        <v>2583</v>
      </c>
      <c r="H153">
        <v>1849</v>
      </c>
      <c r="I153">
        <v>1527</v>
      </c>
      <c r="J153">
        <v>3376</v>
      </c>
      <c r="K153">
        <v>840255</v>
      </c>
      <c r="L153" s="44">
        <f t="shared" si="6"/>
        <v>333</v>
      </c>
      <c r="M153" s="44">
        <f t="shared" si="7"/>
        <v>283</v>
      </c>
      <c r="N153" s="44">
        <f t="shared" si="8"/>
        <v>322</v>
      </c>
      <c r="P153" s="44">
        <f>IF(C153&lt;&gt;'Annual Total'!A155,1,"")</f>
        <v>1</v>
      </c>
    </row>
    <row r="154" spans="1:16" x14ac:dyDescent="0.25">
      <c r="A154" s="44">
        <v>2023</v>
      </c>
      <c r="B154">
        <v>2020</v>
      </c>
      <c r="C154" t="s">
        <v>310</v>
      </c>
      <c r="D154" t="s">
        <v>514</v>
      </c>
      <c r="E154" t="s">
        <v>497</v>
      </c>
      <c r="F154" t="s">
        <v>26</v>
      </c>
      <c r="G154">
        <v>7326</v>
      </c>
      <c r="H154">
        <v>4085</v>
      </c>
      <c r="I154">
        <v>3209</v>
      </c>
      <c r="J154">
        <v>7294</v>
      </c>
      <c r="K154">
        <v>2258838</v>
      </c>
      <c r="L154" s="44">
        <f t="shared" si="6"/>
        <v>143</v>
      </c>
      <c r="M154" s="44">
        <f t="shared" si="7"/>
        <v>169</v>
      </c>
      <c r="N154" s="44">
        <f t="shared" si="8"/>
        <v>147</v>
      </c>
      <c r="P154" s="44">
        <f>IF(C154&lt;&gt;'Annual Total'!A156,1,"")</f>
        <v>1</v>
      </c>
    </row>
    <row r="155" spans="1:16" x14ac:dyDescent="0.25">
      <c r="A155" s="44">
        <v>2023</v>
      </c>
      <c r="B155">
        <v>2030</v>
      </c>
      <c r="C155" t="s">
        <v>313</v>
      </c>
      <c r="D155" t="s">
        <v>514</v>
      </c>
      <c r="E155" t="s">
        <v>497</v>
      </c>
      <c r="F155" t="s">
        <v>26</v>
      </c>
      <c r="G155">
        <v>5646</v>
      </c>
      <c r="H155">
        <v>3250</v>
      </c>
      <c r="I155">
        <v>2594</v>
      </c>
      <c r="J155">
        <v>5844</v>
      </c>
      <c r="K155">
        <v>1751997</v>
      </c>
      <c r="L155" s="44">
        <f t="shared" si="6"/>
        <v>179</v>
      </c>
      <c r="M155" s="44">
        <f t="shared" si="7"/>
        <v>199</v>
      </c>
      <c r="N155" s="44">
        <f t="shared" si="8"/>
        <v>180</v>
      </c>
      <c r="P155" s="44">
        <f>IF(C155&lt;&gt;'Annual Total'!A157,1,"")</f>
        <v>1</v>
      </c>
    </row>
    <row r="156" spans="1:16" x14ac:dyDescent="0.25">
      <c r="A156" s="44">
        <v>2023</v>
      </c>
      <c r="B156">
        <v>2040</v>
      </c>
      <c r="C156" t="s">
        <v>314</v>
      </c>
      <c r="D156" t="s">
        <v>514</v>
      </c>
      <c r="E156" t="s">
        <v>497</v>
      </c>
      <c r="F156" t="s">
        <v>26</v>
      </c>
      <c r="G156">
        <v>3081</v>
      </c>
      <c r="H156">
        <v>1738</v>
      </c>
      <c r="I156">
        <v>1391</v>
      </c>
      <c r="J156">
        <v>3129</v>
      </c>
      <c r="K156">
        <v>951786</v>
      </c>
      <c r="L156" s="44">
        <f t="shared" si="6"/>
        <v>302</v>
      </c>
      <c r="M156" s="44">
        <f t="shared" si="7"/>
        <v>296</v>
      </c>
      <c r="N156" s="44">
        <f t="shared" si="8"/>
        <v>301</v>
      </c>
      <c r="P156" s="44">
        <f>IF(C156&lt;&gt;'Annual Total'!A158,1,"")</f>
        <v>1</v>
      </c>
    </row>
    <row r="157" spans="1:16" x14ac:dyDescent="0.25">
      <c r="A157" s="44">
        <v>2023</v>
      </c>
      <c r="B157">
        <v>2050</v>
      </c>
      <c r="C157" t="s">
        <v>376</v>
      </c>
      <c r="D157" t="s">
        <v>514</v>
      </c>
      <c r="E157" t="s">
        <v>497</v>
      </c>
      <c r="F157" t="s">
        <v>26</v>
      </c>
      <c r="G157">
        <v>4145</v>
      </c>
      <c r="H157">
        <v>2665</v>
      </c>
      <c r="I157">
        <v>2020</v>
      </c>
      <c r="J157">
        <v>4685</v>
      </c>
      <c r="K157">
        <v>1306098</v>
      </c>
      <c r="L157" s="44">
        <f t="shared" si="6"/>
        <v>240</v>
      </c>
      <c r="M157" s="44">
        <f t="shared" si="7"/>
        <v>234</v>
      </c>
      <c r="N157" s="44">
        <f t="shared" si="8"/>
        <v>236</v>
      </c>
      <c r="P157" s="44">
        <f>IF(C157&lt;&gt;'Annual Total'!A159,1,"")</f>
        <v>1</v>
      </c>
    </row>
    <row r="158" spans="1:16" x14ac:dyDescent="0.25">
      <c r="A158" s="44">
        <v>2023</v>
      </c>
      <c r="B158">
        <v>2060</v>
      </c>
      <c r="C158" t="s">
        <v>382</v>
      </c>
      <c r="D158" t="s">
        <v>514</v>
      </c>
      <c r="E158" t="s">
        <v>497</v>
      </c>
      <c r="F158" t="s">
        <v>26</v>
      </c>
      <c r="G158">
        <v>5181</v>
      </c>
      <c r="H158">
        <v>3387</v>
      </c>
      <c r="I158">
        <v>2495</v>
      </c>
      <c r="J158">
        <v>5882</v>
      </c>
      <c r="K158">
        <v>1632951</v>
      </c>
      <c r="L158" s="44">
        <f t="shared" si="6"/>
        <v>194</v>
      </c>
      <c r="M158" s="44">
        <f t="shared" si="7"/>
        <v>198</v>
      </c>
      <c r="N158" s="44">
        <f t="shared" si="8"/>
        <v>198</v>
      </c>
      <c r="P158" s="44">
        <f>IF(C158&lt;&gt;'Annual Total'!A160,1,"")</f>
        <v>1</v>
      </c>
    </row>
    <row r="159" spans="1:16" x14ac:dyDescent="0.25">
      <c r="A159" s="44">
        <v>2023</v>
      </c>
      <c r="B159">
        <v>2070</v>
      </c>
      <c r="C159" t="s">
        <v>305</v>
      </c>
      <c r="D159" t="s">
        <v>478</v>
      </c>
      <c r="E159" t="s">
        <v>497</v>
      </c>
      <c r="F159" t="s">
        <v>26</v>
      </c>
      <c r="G159">
        <v>1920</v>
      </c>
      <c r="H159">
        <v>999</v>
      </c>
      <c r="I159">
        <v>772</v>
      </c>
      <c r="J159">
        <v>1771</v>
      </c>
      <c r="K159">
        <v>585619</v>
      </c>
      <c r="L159" s="44">
        <f t="shared" si="6"/>
        <v>363</v>
      </c>
      <c r="M159" s="44">
        <f t="shared" si="7"/>
        <v>355</v>
      </c>
      <c r="N159" s="44">
        <f t="shared" si="8"/>
        <v>364</v>
      </c>
      <c r="P159" s="44">
        <f>IF(C159&lt;&gt;'Annual Total'!A161,1,"")</f>
        <v>1</v>
      </c>
    </row>
    <row r="160" spans="1:16" x14ac:dyDescent="0.25">
      <c r="A160" s="44">
        <v>2023</v>
      </c>
      <c r="B160">
        <v>2090</v>
      </c>
      <c r="C160" t="s">
        <v>70</v>
      </c>
      <c r="D160" t="s">
        <v>478</v>
      </c>
      <c r="E160" t="s">
        <v>25</v>
      </c>
      <c r="F160" t="s">
        <v>25</v>
      </c>
      <c r="G160">
        <v>4926</v>
      </c>
      <c r="H160">
        <v>1565</v>
      </c>
      <c r="I160">
        <v>1268</v>
      </c>
      <c r="J160">
        <v>2833</v>
      </c>
      <c r="K160">
        <v>1411144</v>
      </c>
      <c r="L160" s="44">
        <f t="shared" si="6"/>
        <v>206</v>
      </c>
      <c r="M160" s="44">
        <f t="shared" si="7"/>
        <v>306</v>
      </c>
      <c r="N160" s="44">
        <f t="shared" si="8"/>
        <v>222</v>
      </c>
      <c r="P160" s="44">
        <f>IF(C160&lt;&gt;'Annual Total'!A162,1,"")</f>
        <v>1</v>
      </c>
    </row>
    <row r="161" spans="1:16" x14ac:dyDescent="0.25">
      <c r="A161" s="44">
        <v>2023</v>
      </c>
      <c r="B161">
        <v>2100</v>
      </c>
      <c r="C161" t="s">
        <v>72</v>
      </c>
      <c r="D161" t="s">
        <v>478</v>
      </c>
      <c r="E161" t="s">
        <v>25</v>
      </c>
      <c r="F161" t="s">
        <v>25</v>
      </c>
      <c r="G161">
        <v>3529</v>
      </c>
      <c r="H161">
        <v>1030</v>
      </c>
      <c r="I161">
        <v>813</v>
      </c>
      <c r="J161">
        <v>1843</v>
      </c>
      <c r="K161">
        <v>1001022</v>
      </c>
      <c r="L161" s="44">
        <f t="shared" si="6"/>
        <v>280</v>
      </c>
      <c r="M161" s="44">
        <f t="shared" si="7"/>
        <v>354</v>
      </c>
      <c r="N161" s="44">
        <f t="shared" si="8"/>
        <v>292</v>
      </c>
      <c r="P161" s="44">
        <f>IF(C161&lt;&gt;'Annual Total'!A163,1,"")</f>
        <v>1</v>
      </c>
    </row>
    <row r="162" spans="1:16" x14ac:dyDescent="0.25">
      <c r="A162" s="44">
        <v>2023</v>
      </c>
      <c r="B162">
        <v>2110</v>
      </c>
      <c r="C162" t="s">
        <v>74</v>
      </c>
      <c r="D162" t="s">
        <v>478</v>
      </c>
      <c r="E162" t="s">
        <v>25</v>
      </c>
      <c r="F162" t="s">
        <v>25</v>
      </c>
      <c r="G162">
        <v>2746</v>
      </c>
      <c r="H162">
        <v>754</v>
      </c>
      <c r="I162">
        <v>598</v>
      </c>
      <c r="J162">
        <v>1352</v>
      </c>
      <c r="K162">
        <v>774167</v>
      </c>
      <c r="L162" s="44">
        <f t="shared" si="6"/>
        <v>324</v>
      </c>
      <c r="M162" s="44">
        <f t="shared" si="7"/>
        <v>383</v>
      </c>
      <c r="N162" s="44">
        <f t="shared" si="8"/>
        <v>337</v>
      </c>
      <c r="P162" s="44">
        <f>IF(C162&lt;&gt;'Annual Total'!A164,1,"")</f>
        <v>1</v>
      </c>
    </row>
    <row r="163" spans="1:16" x14ac:dyDescent="0.25">
      <c r="A163" s="44">
        <v>2023</v>
      </c>
      <c r="B163">
        <v>2120</v>
      </c>
      <c r="C163" t="s">
        <v>125</v>
      </c>
      <c r="D163" t="s">
        <v>478</v>
      </c>
      <c r="E163" t="s">
        <v>25</v>
      </c>
      <c r="F163" t="s">
        <v>25</v>
      </c>
      <c r="G163">
        <v>4238</v>
      </c>
      <c r="H163">
        <v>1132</v>
      </c>
      <c r="I163">
        <v>896</v>
      </c>
      <c r="J163">
        <v>2028</v>
      </c>
      <c r="K163">
        <v>1192367</v>
      </c>
      <c r="L163" s="44">
        <f t="shared" si="6"/>
        <v>236</v>
      </c>
      <c r="M163" s="44">
        <f t="shared" si="7"/>
        <v>342</v>
      </c>
      <c r="N163" s="44">
        <f t="shared" si="8"/>
        <v>261</v>
      </c>
      <c r="P163" s="44">
        <f>IF(C163&lt;&gt;'Annual Total'!A165,1,"")</f>
        <v>1</v>
      </c>
    </row>
    <row r="164" spans="1:16" x14ac:dyDescent="0.25">
      <c r="A164" s="44">
        <v>2023</v>
      </c>
      <c r="B164">
        <v>2130</v>
      </c>
      <c r="C164" t="s">
        <v>76</v>
      </c>
      <c r="D164" t="s">
        <v>478</v>
      </c>
      <c r="E164" t="s">
        <v>25</v>
      </c>
      <c r="F164" t="s">
        <v>25</v>
      </c>
      <c r="G164">
        <v>2893</v>
      </c>
      <c r="H164">
        <v>888</v>
      </c>
      <c r="I164">
        <v>697</v>
      </c>
      <c r="J164">
        <v>1585</v>
      </c>
      <c r="K164">
        <v>824845</v>
      </c>
      <c r="L164" s="44">
        <f t="shared" si="6"/>
        <v>313</v>
      </c>
      <c r="M164" s="44">
        <f t="shared" si="7"/>
        <v>370</v>
      </c>
      <c r="N164" s="44">
        <f t="shared" si="8"/>
        <v>326</v>
      </c>
      <c r="P164" s="44">
        <f>IF(C164&lt;&gt;'Annual Total'!A166,1,"")</f>
        <v>1</v>
      </c>
    </row>
    <row r="165" spans="1:16" x14ac:dyDescent="0.25">
      <c r="A165" s="44">
        <v>2023</v>
      </c>
      <c r="B165">
        <v>2140</v>
      </c>
      <c r="C165" t="s">
        <v>102</v>
      </c>
      <c r="D165" t="s">
        <v>478</v>
      </c>
      <c r="E165" t="s">
        <v>25</v>
      </c>
      <c r="F165" t="s">
        <v>25</v>
      </c>
      <c r="G165">
        <v>6533</v>
      </c>
      <c r="H165">
        <v>1844</v>
      </c>
      <c r="I165">
        <v>1401</v>
      </c>
      <c r="J165">
        <v>3245</v>
      </c>
      <c r="K165">
        <v>1842281</v>
      </c>
      <c r="L165" s="44">
        <f t="shared" si="6"/>
        <v>160</v>
      </c>
      <c r="M165" s="44">
        <f t="shared" si="7"/>
        <v>293</v>
      </c>
      <c r="N165" s="44">
        <f t="shared" si="8"/>
        <v>175</v>
      </c>
      <c r="P165" s="44">
        <f>IF(C165&lt;&gt;'Annual Total'!A167,1,"")</f>
        <v>1</v>
      </c>
    </row>
    <row r="166" spans="1:16" x14ac:dyDescent="0.25">
      <c r="A166" s="44">
        <v>2023</v>
      </c>
      <c r="B166">
        <v>2150</v>
      </c>
      <c r="C166" t="s">
        <v>110</v>
      </c>
      <c r="D166" t="s">
        <v>478</v>
      </c>
      <c r="E166" t="s">
        <v>25</v>
      </c>
      <c r="F166" t="s">
        <v>25</v>
      </c>
      <c r="G166">
        <v>4060</v>
      </c>
      <c r="H166">
        <v>1076</v>
      </c>
      <c r="I166">
        <v>863</v>
      </c>
      <c r="J166">
        <v>1939</v>
      </c>
      <c r="K166">
        <v>1140981</v>
      </c>
      <c r="L166" s="44">
        <f t="shared" si="6"/>
        <v>246</v>
      </c>
      <c r="M166" s="44">
        <f t="shared" si="7"/>
        <v>347</v>
      </c>
      <c r="N166" s="44">
        <f t="shared" si="8"/>
        <v>271</v>
      </c>
      <c r="P166" s="44">
        <f>IF(C166&lt;&gt;'Annual Total'!A168,1,"")</f>
        <v>1</v>
      </c>
    </row>
    <row r="167" spans="1:16" x14ac:dyDescent="0.25">
      <c r="A167" s="44">
        <v>2023</v>
      </c>
      <c r="B167">
        <v>2160</v>
      </c>
      <c r="C167" t="s">
        <v>87</v>
      </c>
      <c r="D167" t="s">
        <v>478</v>
      </c>
      <c r="E167" t="s">
        <v>25</v>
      </c>
      <c r="F167" t="s">
        <v>25</v>
      </c>
      <c r="G167">
        <v>4139</v>
      </c>
      <c r="H167">
        <v>1151</v>
      </c>
      <c r="I167">
        <v>917</v>
      </c>
      <c r="J167">
        <v>2068</v>
      </c>
      <c r="K167">
        <v>1166942</v>
      </c>
      <c r="L167" s="44">
        <f t="shared" si="6"/>
        <v>242</v>
      </c>
      <c r="M167" s="44">
        <f t="shared" si="7"/>
        <v>340</v>
      </c>
      <c r="N167" s="44">
        <f t="shared" si="8"/>
        <v>269</v>
      </c>
      <c r="P167" s="44">
        <f>IF(C167&lt;&gt;'Annual Total'!A169,1,"")</f>
        <v>1</v>
      </c>
    </row>
    <row r="168" spans="1:16" x14ac:dyDescent="0.25">
      <c r="A168" s="44">
        <v>2023</v>
      </c>
      <c r="B168">
        <v>2170</v>
      </c>
      <c r="C168" t="s">
        <v>118</v>
      </c>
      <c r="D168" t="s">
        <v>478</v>
      </c>
      <c r="E168" t="s">
        <v>25</v>
      </c>
      <c r="F168" t="s">
        <v>25</v>
      </c>
      <c r="G168">
        <v>4255</v>
      </c>
      <c r="H168">
        <v>1130</v>
      </c>
      <c r="I168">
        <v>895</v>
      </c>
      <c r="J168">
        <v>2025</v>
      </c>
      <c r="K168">
        <v>1196666</v>
      </c>
      <c r="L168" s="44">
        <f t="shared" si="6"/>
        <v>233</v>
      </c>
      <c r="M168" s="44">
        <f t="shared" si="7"/>
        <v>343</v>
      </c>
      <c r="N168" s="44">
        <f t="shared" si="8"/>
        <v>258</v>
      </c>
      <c r="P168" s="44">
        <f>IF(C168&lt;&gt;'Annual Total'!A170,1,"")</f>
        <v>1</v>
      </c>
    </row>
    <row r="169" spans="1:16" x14ac:dyDescent="0.25">
      <c r="A169" s="44">
        <v>2023</v>
      </c>
      <c r="B169">
        <v>2175</v>
      </c>
      <c r="C169" t="s">
        <v>390</v>
      </c>
      <c r="D169" t="s">
        <v>515</v>
      </c>
      <c r="E169" t="s">
        <v>480</v>
      </c>
      <c r="F169" t="s">
        <v>26</v>
      </c>
      <c r="G169">
        <v>18765</v>
      </c>
      <c r="H169">
        <v>12163</v>
      </c>
      <c r="I169">
        <v>10068</v>
      </c>
      <c r="J169">
        <v>22231</v>
      </c>
      <c r="K169">
        <v>5995305</v>
      </c>
      <c r="L169" s="44">
        <f t="shared" si="6"/>
        <v>36</v>
      </c>
      <c r="M169" s="44">
        <f t="shared" si="7"/>
        <v>35</v>
      </c>
      <c r="N169" s="44">
        <f t="shared" si="8"/>
        <v>33</v>
      </c>
      <c r="P169" s="44">
        <f>IF(C169&lt;&gt;'Annual Total'!A171,1,"")</f>
        <v>1</v>
      </c>
    </row>
    <row r="170" spans="1:16" x14ac:dyDescent="0.25">
      <c r="A170" s="44">
        <v>2023</v>
      </c>
      <c r="B170">
        <v>2180</v>
      </c>
      <c r="C170" t="s">
        <v>5</v>
      </c>
      <c r="D170" t="s">
        <v>515</v>
      </c>
      <c r="E170" t="s">
        <v>480</v>
      </c>
      <c r="F170" t="s">
        <v>26</v>
      </c>
      <c r="G170">
        <v>57533</v>
      </c>
      <c r="H170">
        <v>33827</v>
      </c>
      <c r="I170">
        <v>26140</v>
      </c>
      <c r="J170">
        <v>59967</v>
      </c>
      <c r="K170">
        <v>17887203</v>
      </c>
      <c r="L170" s="44">
        <f t="shared" si="6"/>
        <v>5</v>
      </c>
      <c r="M170" s="44">
        <f t="shared" si="7"/>
        <v>7</v>
      </c>
      <c r="N170" s="44">
        <f t="shared" si="8"/>
        <v>5</v>
      </c>
      <c r="P170" s="44">
        <f>IF(C170&lt;&gt;'Annual Total'!A172,1,"")</f>
        <v>1</v>
      </c>
    </row>
    <row r="171" spans="1:16" x14ac:dyDescent="0.25">
      <c r="A171" s="44">
        <v>2023</v>
      </c>
      <c r="B171">
        <v>2190</v>
      </c>
      <c r="C171" t="s">
        <v>548</v>
      </c>
      <c r="D171" t="s">
        <v>515</v>
      </c>
      <c r="E171" t="s">
        <v>480</v>
      </c>
      <c r="F171" t="s">
        <v>26</v>
      </c>
      <c r="G171">
        <v>40703</v>
      </c>
      <c r="H171">
        <v>20121</v>
      </c>
      <c r="I171">
        <v>15823</v>
      </c>
      <c r="J171">
        <v>35944</v>
      </c>
      <c r="K171">
        <v>12298422</v>
      </c>
      <c r="L171" s="44">
        <f t="shared" si="6"/>
        <v>11</v>
      </c>
      <c r="M171" s="44">
        <f t="shared" si="7"/>
        <v>21</v>
      </c>
      <c r="N171" s="44">
        <f t="shared" si="8"/>
        <v>11</v>
      </c>
      <c r="P171" s="44">
        <f>IF(C171&lt;&gt;'Annual Total'!A173,1,"")</f>
        <v>1</v>
      </c>
    </row>
    <row r="172" spans="1:16" x14ac:dyDescent="0.25">
      <c r="A172" s="44">
        <v>2023</v>
      </c>
      <c r="B172">
        <v>2200</v>
      </c>
      <c r="C172" t="s">
        <v>363</v>
      </c>
      <c r="D172" t="s">
        <v>515</v>
      </c>
      <c r="E172" t="s">
        <v>480</v>
      </c>
      <c r="F172" t="s">
        <v>26</v>
      </c>
      <c r="G172">
        <v>19361</v>
      </c>
      <c r="H172">
        <v>9801</v>
      </c>
      <c r="I172">
        <v>7767</v>
      </c>
      <c r="J172">
        <v>17568</v>
      </c>
      <c r="K172">
        <v>5881022</v>
      </c>
      <c r="L172" s="44">
        <f t="shared" si="6"/>
        <v>34</v>
      </c>
      <c r="M172" s="44">
        <f t="shared" si="7"/>
        <v>55</v>
      </c>
      <c r="N172" s="44">
        <f t="shared" si="8"/>
        <v>36</v>
      </c>
      <c r="P172" s="44">
        <f>IF(C172&lt;&gt;'Annual Total'!A174,1,"")</f>
        <v>1</v>
      </c>
    </row>
    <row r="173" spans="1:16" x14ac:dyDescent="0.25">
      <c r="A173" s="44">
        <v>2023</v>
      </c>
      <c r="B173">
        <v>2210</v>
      </c>
      <c r="C173" t="s">
        <v>366</v>
      </c>
      <c r="D173" t="s">
        <v>515</v>
      </c>
      <c r="E173" t="s">
        <v>494</v>
      </c>
      <c r="F173" t="s">
        <v>26</v>
      </c>
      <c r="G173">
        <v>30763</v>
      </c>
      <c r="H173">
        <v>27552</v>
      </c>
      <c r="I173">
        <v>21991</v>
      </c>
      <c r="J173">
        <v>49543</v>
      </c>
      <c r="K173">
        <v>10521747</v>
      </c>
      <c r="L173" s="44">
        <f t="shared" si="6"/>
        <v>18</v>
      </c>
      <c r="M173" s="44">
        <f t="shared" si="7"/>
        <v>11</v>
      </c>
      <c r="N173" s="44">
        <f t="shared" si="8"/>
        <v>17</v>
      </c>
      <c r="P173" s="44">
        <f>IF(C173&lt;&gt;'Annual Total'!A175,1,"")</f>
        <v>1</v>
      </c>
    </row>
    <row r="174" spans="1:16" x14ac:dyDescent="0.25">
      <c r="A174" s="44">
        <v>2023</v>
      </c>
      <c r="B174">
        <v>2220</v>
      </c>
      <c r="C174" t="s">
        <v>374</v>
      </c>
      <c r="D174" t="s">
        <v>515</v>
      </c>
      <c r="E174" t="s">
        <v>494</v>
      </c>
      <c r="F174" t="s">
        <v>26</v>
      </c>
      <c r="G174">
        <v>20608</v>
      </c>
      <c r="H174">
        <v>19136</v>
      </c>
      <c r="I174">
        <v>15124</v>
      </c>
      <c r="J174">
        <v>34260</v>
      </c>
      <c r="K174">
        <v>7083681</v>
      </c>
      <c r="L174" s="44">
        <f t="shared" si="6"/>
        <v>29</v>
      </c>
      <c r="M174" s="44">
        <f t="shared" si="7"/>
        <v>22</v>
      </c>
      <c r="N174" s="44">
        <f t="shared" si="8"/>
        <v>27</v>
      </c>
      <c r="P174" s="44">
        <f>IF(C174&lt;&gt;'Annual Total'!A176,1,"")</f>
        <v>1</v>
      </c>
    </row>
    <row r="175" spans="1:16" x14ac:dyDescent="0.25">
      <c r="A175" s="44">
        <v>2023</v>
      </c>
      <c r="B175">
        <v>2230</v>
      </c>
      <c r="C175" t="s">
        <v>362</v>
      </c>
      <c r="D175" t="s">
        <v>515</v>
      </c>
      <c r="E175" t="s">
        <v>494</v>
      </c>
      <c r="F175" t="s">
        <v>26</v>
      </c>
      <c r="G175">
        <v>27303</v>
      </c>
      <c r="H175">
        <v>24540</v>
      </c>
      <c r="I175">
        <v>18810</v>
      </c>
      <c r="J175">
        <v>43350</v>
      </c>
      <c r="K175">
        <v>9268403</v>
      </c>
      <c r="L175" s="44">
        <f t="shared" si="6"/>
        <v>21</v>
      </c>
      <c r="M175" s="44">
        <f t="shared" si="7"/>
        <v>16</v>
      </c>
      <c r="N175" s="44">
        <f t="shared" si="8"/>
        <v>21</v>
      </c>
      <c r="P175" s="44">
        <f>IF(C175&lt;&gt;'Annual Total'!A177,1,"")</f>
        <v>1</v>
      </c>
    </row>
    <row r="176" spans="1:16" x14ac:dyDescent="0.25">
      <c r="A176" s="44">
        <v>2023</v>
      </c>
      <c r="B176">
        <v>2240</v>
      </c>
      <c r="C176" t="s">
        <v>395</v>
      </c>
      <c r="D176" t="s">
        <v>515</v>
      </c>
      <c r="E176" t="s">
        <v>494</v>
      </c>
      <c r="F176" t="s">
        <v>26</v>
      </c>
      <c r="G176">
        <v>29048</v>
      </c>
      <c r="H176">
        <v>26935</v>
      </c>
      <c r="I176">
        <v>21812</v>
      </c>
      <c r="J176">
        <v>48747</v>
      </c>
      <c r="K176">
        <v>10011362</v>
      </c>
      <c r="L176" s="44">
        <f t="shared" si="6"/>
        <v>20</v>
      </c>
      <c r="M176" s="44">
        <f t="shared" si="7"/>
        <v>12</v>
      </c>
      <c r="N176" s="44">
        <f t="shared" si="8"/>
        <v>19</v>
      </c>
      <c r="P176" s="44">
        <f>IF(C176&lt;&gt;'Annual Total'!A178,1,"")</f>
        <v>1</v>
      </c>
    </row>
    <row r="177" spans="1:16" x14ac:dyDescent="0.25">
      <c r="A177" s="44">
        <v>2023</v>
      </c>
      <c r="B177">
        <v>2250</v>
      </c>
      <c r="C177" t="s">
        <v>299</v>
      </c>
      <c r="D177" t="s">
        <v>515</v>
      </c>
      <c r="E177" t="s">
        <v>494</v>
      </c>
      <c r="F177" t="s">
        <v>26</v>
      </c>
      <c r="G177">
        <v>32462</v>
      </c>
      <c r="H177">
        <v>26755</v>
      </c>
      <c r="I177">
        <v>21429</v>
      </c>
      <c r="J177">
        <v>48184</v>
      </c>
      <c r="K177">
        <v>10863467</v>
      </c>
      <c r="L177" s="44">
        <f t="shared" si="6"/>
        <v>17</v>
      </c>
      <c r="M177" s="44">
        <f t="shared" si="7"/>
        <v>13</v>
      </c>
      <c r="N177" s="44">
        <f t="shared" si="8"/>
        <v>16</v>
      </c>
      <c r="P177" s="44">
        <f>IF(C177&lt;&gt;'Annual Total'!A179,1,"")</f>
        <v>1</v>
      </c>
    </row>
    <row r="178" spans="1:16" x14ac:dyDescent="0.25">
      <c r="A178" s="44">
        <v>2023</v>
      </c>
      <c r="B178">
        <v>2260</v>
      </c>
      <c r="C178" t="s">
        <v>300</v>
      </c>
      <c r="D178" t="s">
        <v>515</v>
      </c>
      <c r="E178" t="s">
        <v>494</v>
      </c>
      <c r="F178" t="s">
        <v>26</v>
      </c>
      <c r="G178">
        <v>34811</v>
      </c>
      <c r="H178">
        <v>25789</v>
      </c>
      <c r="I178">
        <v>20149</v>
      </c>
      <c r="J178">
        <v>45938</v>
      </c>
      <c r="K178">
        <v>11328347</v>
      </c>
      <c r="L178" s="44">
        <f t="shared" si="6"/>
        <v>15</v>
      </c>
      <c r="M178" s="44">
        <f t="shared" si="7"/>
        <v>14</v>
      </c>
      <c r="N178" s="44">
        <f t="shared" si="8"/>
        <v>15</v>
      </c>
      <c r="P178" s="44">
        <f>IF(C178&lt;&gt;'Annual Total'!A180,1,"")</f>
        <v>1</v>
      </c>
    </row>
    <row r="179" spans="1:16" x14ac:dyDescent="0.25">
      <c r="A179" s="44">
        <v>2023</v>
      </c>
      <c r="B179">
        <v>2270</v>
      </c>
      <c r="C179" t="s">
        <v>301</v>
      </c>
      <c r="D179" t="s">
        <v>515</v>
      </c>
      <c r="E179" t="s">
        <v>494</v>
      </c>
      <c r="F179" t="s">
        <v>26</v>
      </c>
      <c r="G179">
        <v>65104</v>
      </c>
      <c r="H179">
        <v>52833</v>
      </c>
      <c r="I179">
        <v>39826</v>
      </c>
      <c r="J179">
        <v>92659</v>
      </c>
      <c r="K179">
        <v>21527757</v>
      </c>
      <c r="L179" s="44">
        <f t="shared" si="6"/>
        <v>4</v>
      </c>
      <c r="M179" s="44">
        <f t="shared" si="7"/>
        <v>4</v>
      </c>
      <c r="N179" s="44">
        <f t="shared" si="8"/>
        <v>4</v>
      </c>
      <c r="P179" s="44">
        <f>IF(C179&lt;&gt;'Annual Total'!A181,1,"")</f>
        <v>1</v>
      </c>
    </row>
    <row r="180" spans="1:16" x14ac:dyDescent="0.25">
      <c r="A180" s="44">
        <v>2023</v>
      </c>
      <c r="B180">
        <v>2280</v>
      </c>
      <c r="C180" t="s">
        <v>329</v>
      </c>
      <c r="D180" t="s">
        <v>515</v>
      </c>
      <c r="E180" t="s">
        <v>495</v>
      </c>
      <c r="F180" t="s">
        <v>26</v>
      </c>
      <c r="G180">
        <v>72890</v>
      </c>
      <c r="H180">
        <v>52032</v>
      </c>
      <c r="I180">
        <v>42305</v>
      </c>
      <c r="J180">
        <v>94337</v>
      </c>
      <c r="K180">
        <v>23680977</v>
      </c>
      <c r="L180" s="44">
        <f t="shared" si="6"/>
        <v>3</v>
      </c>
      <c r="M180" s="44">
        <f t="shared" si="7"/>
        <v>3</v>
      </c>
      <c r="N180" s="44">
        <f t="shared" si="8"/>
        <v>3</v>
      </c>
      <c r="P180" s="44">
        <f>IF(C180&lt;&gt;'Annual Total'!A182,1,"")</f>
        <v>1</v>
      </c>
    </row>
    <row r="181" spans="1:16" x14ac:dyDescent="0.25">
      <c r="A181" s="44">
        <v>2023</v>
      </c>
      <c r="B181">
        <v>2290</v>
      </c>
      <c r="C181" t="s">
        <v>549</v>
      </c>
      <c r="D181" t="s">
        <v>515</v>
      </c>
      <c r="E181" t="s">
        <v>495</v>
      </c>
      <c r="F181" t="s">
        <v>26</v>
      </c>
      <c r="G181">
        <v>167487</v>
      </c>
      <c r="H181">
        <v>118982</v>
      </c>
      <c r="I181">
        <v>94726</v>
      </c>
      <c r="J181">
        <v>213708</v>
      </c>
      <c r="K181">
        <v>54266441</v>
      </c>
      <c r="L181" s="44">
        <f t="shared" si="6"/>
        <v>1</v>
      </c>
      <c r="M181" s="44">
        <f t="shared" si="7"/>
        <v>1</v>
      </c>
      <c r="N181" s="44">
        <f t="shared" si="8"/>
        <v>1</v>
      </c>
      <c r="P181" s="44">
        <f>IF(C181&lt;&gt;'Annual Total'!A183,1,"")</f>
        <v>1</v>
      </c>
    </row>
    <row r="182" spans="1:16" x14ac:dyDescent="0.25">
      <c r="A182" s="44">
        <v>2023</v>
      </c>
      <c r="B182">
        <v>2310</v>
      </c>
      <c r="C182" t="s">
        <v>378</v>
      </c>
      <c r="D182" t="s">
        <v>515</v>
      </c>
      <c r="E182" t="s">
        <v>495</v>
      </c>
      <c r="F182" t="s">
        <v>26</v>
      </c>
      <c r="G182">
        <v>99308</v>
      </c>
      <c r="H182">
        <v>53390</v>
      </c>
      <c r="I182">
        <v>43385</v>
      </c>
      <c r="J182">
        <v>96775</v>
      </c>
      <c r="K182">
        <v>30517475</v>
      </c>
      <c r="L182" s="44">
        <f t="shared" si="6"/>
        <v>2</v>
      </c>
      <c r="M182" s="44">
        <f t="shared" si="7"/>
        <v>2</v>
      </c>
      <c r="N182" s="44">
        <f t="shared" si="8"/>
        <v>2</v>
      </c>
      <c r="P182" s="44">
        <f>IF(C182&lt;&gt;'Annual Total'!A184,1,"")</f>
        <v>1</v>
      </c>
    </row>
    <row r="183" spans="1:16" x14ac:dyDescent="0.25">
      <c r="A183" s="44">
        <v>2023</v>
      </c>
      <c r="B183">
        <v>2320</v>
      </c>
      <c r="C183" t="s">
        <v>383</v>
      </c>
      <c r="D183" t="s">
        <v>515</v>
      </c>
      <c r="E183" t="s">
        <v>495</v>
      </c>
      <c r="F183" t="s">
        <v>26</v>
      </c>
      <c r="G183">
        <v>38077</v>
      </c>
      <c r="H183">
        <v>17568</v>
      </c>
      <c r="I183">
        <v>13194</v>
      </c>
      <c r="J183">
        <v>30762</v>
      </c>
      <c r="K183">
        <v>11339465</v>
      </c>
      <c r="L183" s="44">
        <f t="shared" si="6"/>
        <v>12</v>
      </c>
      <c r="M183" s="44">
        <f t="shared" si="7"/>
        <v>26</v>
      </c>
      <c r="N183" s="44">
        <f t="shared" si="8"/>
        <v>14</v>
      </c>
      <c r="P183" s="44">
        <f>IF(C183&lt;&gt;'Annual Total'!A185,1,"")</f>
        <v>1</v>
      </c>
    </row>
    <row r="184" spans="1:16" x14ac:dyDescent="0.25">
      <c r="A184" s="44">
        <v>2023</v>
      </c>
      <c r="B184">
        <v>2330</v>
      </c>
      <c r="C184" t="s">
        <v>341</v>
      </c>
      <c r="D184" t="s">
        <v>515</v>
      </c>
      <c r="E184" t="s">
        <v>495</v>
      </c>
      <c r="F184" t="s">
        <v>26</v>
      </c>
      <c r="G184">
        <v>48661</v>
      </c>
      <c r="H184">
        <v>34669</v>
      </c>
      <c r="I184">
        <v>29149</v>
      </c>
      <c r="J184">
        <v>63818</v>
      </c>
      <c r="K184">
        <v>15842348</v>
      </c>
      <c r="L184" s="44">
        <f t="shared" si="6"/>
        <v>7</v>
      </c>
      <c r="M184" s="44">
        <f t="shared" si="7"/>
        <v>6</v>
      </c>
      <c r="N184" s="44">
        <f t="shared" si="8"/>
        <v>7</v>
      </c>
      <c r="P184" s="44">
        <f>IF(C184&lt;&gt;'Annual Total'!A186,1,"")</f>
        <v>1</v>
      </c>
    </row>
    <row r="185" spans="1:16" x14ac:dyDescent="0.25">
      <c r="A185" s="44">
        <v>2023</v>
      </c>
      <c r="B185">
        <v>2340</v>
      </c>
      <c r="C185" t="s">
        <v>550</v>
      </c>
      <c r="D185" t="s">
        <v>515</v>
      </c>
      <c r="E185" t="s">
        <v>495</v>
      </c>
      <c r="F185" t="s">
        <v>26</v>
      </c>
      <c r="G185">
        <v>37615</v>
      </c>
      <c r="H185">
        <v>22197</v>
      </c>
      <c r="I185">
        <v>17161</v>
      </c>
      <c r="J185">
        <v>39358</v>
      </c>
      <c r="K185">
        <v>11691818</v>
      </c>
      <c r="L185" s="44">
        <f t="shared" si="6"/>
        <v>14</v>
      </c>
      <c r="M185" s="44">
        <f t="shared" si="7"/>
        <v>20</v>
      </c>
      <c r="N185" s="44">
        <f t="shared" si="8"/>
        <v>12</v>
      </c>
      <c r="P185" s="44">
        <f>IF(C185&lt;&gt;'Annual Total'!A187,1,"")</f>
        <v>1</v>
      </c>
    </row>
    <row r="186" spans="1:16" x14ac:dyDescent="0.25">
      <c r="A186" s="44">
        <v>2023</v>
      </c>
      <c r="B186">
        <v>2345</v>
      </c>
      <c r="C186" t="s">
        <v>384</v>
      </c>
      <c r="D186" t="s">
        <v>515</v>
      </c>
      <c r="E186" t="s">
        <v>495</v>
      </c>
      <c r="F186" t="s">
        <v>26</v>
      </c>
      <c r="G186">
        <v>11945</v>
      </c>
      <c r="H186">
        <v>7398</v>
      </c>
      <c r="I186">
        <v>5662</v>
      </c>
      <c r="J186">
        <v>13060</v>
      </c>
      <c r="K186">
        <v>3736349</v>
      </c>
      <c r="L186" s="44">
        <f t="shared" si="6"/>
        <v>79</v>
      </c>
      <c r="M186" s="44">
        <f t="shared" si="7"/>
        <v>89</v>
      </c>
      <c r="N186" s="44">
        <f t="shared" si="8"/>
        <v>81</v>
      </c>
      <c r="P186" s="44">
        <f>IF(C186&lt;&gt;'Annual Total'!A188,1,"")</f>
        <v>1</v>
      </c>
    </row>
    <row r="187" spans="1:16" x14ac:dyDescent="0.25">
      <c r="A187" s="44">
        <v>2023</v>
      </c>
      <c r="B187">
        <v>2350</v>
      </c>
      <c r="C187" t="s">
        <v>309</v>
      </c>
      <c r="D187" t="s">
        <v>516</v>
      </c>
      <c r="E187" t="s">
        <v>497</v>
      </c>
      <c r="F187" t="s">
        <v>26</v>
      </c>
      <c r="G187">
        <v>16523</v>
      </c>
      <c r="H187">
        <v>9909</v>
      </c>
      <c r="I187">
        <v>7844</v>
      </c>
      <c r="J187">
        <v>17753</v>
      </c>
      <c r="K187">
        <v>5161102</v>
      </c>
      <c r="L187" s="44">
        <f t="shared" si="6"/>
        <v>50</v>
      </c>
      <c r="M187" s="44">
        <f t="shared" si="7"/>
        <v>54</v>
      </c>
      <c r="N187" s="44">
        <f t="shared" si="8"/>
        <v>51</v>
      </c>
      <c r="P187" s="44">
        <f>IF(C187&lt;&gt;'Annual Total'!A189,1,"")</f>
        <v>1</v>
      </c>
    </row>
    <row r="188" spans="1:16" x14ac:dyDescent="0.25">
      <c r="A188" s="44">
        <v>2023</v>
      </c>
      <c r="B188">
        <v>2360</v>
      </c>
      <c r="C188" t="s">
        <v>67</v>
      </c>
      <c r="D188" t="s">
        <v>516</v>
      </c>
      <c r="E188" t="s">
        <v>25</v>
      </c>
      <c r="F188" t="s">
        <v>25</v>
      </c>
      <c r="G188">
        <v>6789</v>
      </c>
      <c r="H188">
        <v>3690</v>
      </c>
      <c r="I188">
        <v>2993</v>
      </c>
      <c r="J188">
        <v>6683</v>
      </c>
      <c r="K188">
        <v>2087779</v>
      </c>
      <c r="L188" s="44">
        <f t="shared" si="6"/>
        <v>154</v>
      </c>
      <c r="M188" s="44">
        <f t="shared" si="7"/>
        <v>180</v>
      </c>
      <c r="N188" s="44">
        <f t="shared" si="8"/>
        <v>162</v>
      </c>
      <c r="P188" s="44">
        <f>IF(C188&lt;&gt;'Annual Total'!A190,1,"")</f>
        <v>1</v>
      </c>
    </row>
    <row r="189" spans="1:16" x14ac:dyDescent="0.25">
      <c r="A189" s="44">
        <v>2023</v>
      </c>
      <c r="B189">
        <v>2370</v>
      </c>
      <c r="C189" t="s">
        <v>68</v>
      </c>
      <c r="D189" t="s">
        <v>516</v>
      </c>
      <c r="E189" t="s">
        <v>25</v>
      </c>
      <c r="F189" t="s">
        <v>25</v>
      </c>
      <c r="G189">
        <v>16043</v>
      </c>
      <c r="H189">
        <v>12646</v>
      </c>
      <c r="I189">
        <v>10286</v>
      </c>
      <c r="J189">
        <v>22932</v>
      </c>
      <c r="K189">
        <v>5316351</v>
      </c>
      <c r="L189" s="44">
        <f t="shared" si="6"/>
        <v>54</v>
      </c>
      <c r="M189" s="44">
        <f t="shared" si="7"/>
        <v>32</v>
      </c>
      <c r="N189" s="44">
        <f t="shared" si="8"/>
        <v>49</v>
      </c>
      <c r="P189" s="44">
        <f>IF(C189&lt;&gt;'Annual Total'!A191,1,"")</f>
        <v>1</v>
      </c>
    </row>
    <row r="190" spans="1:16" x14ac:dyDescent="0.25">
      <c r="A190" s="44">
        <v>2023</v>
      </c>
      <c r="B190">
        <v>2380</v>
      </c>
      <c r="C190" t="s">
        <v>250</v>
      </c>
      <c r="D190" t="s">
        <v>517</v>
      </c>
      <c r="E190" t="s">
        <v>518</v>
      </c>
      <c r="F190" t="s">
        <v>24</v>
      </c>
      <c r="G190">
        <v>3495</v>
      </c>
      <c r="H190">
        <v>1786</v>
      </c>
      <c r="I190">
        <v>1465</v>
      </c>
      <c r="J190">
        <v>3251</v>
      </c>
      <c r="K190">
        <v>1066391</v>
      </c>
      <c r="L190" s="44">
        <f t="shared" si="6"/>
        <v>281</v>
      </c>
      <c r="M190" s="44">
        <f t="shared" si="7"/>
        <v>291</v>
      </c>
      <c r="N190" s="44">
        <f t="shared" si="8"/>
        <v>284</v>
      </c>
      <c r="P190" s="44">
        <f>IF(C190&lt;&gt;'Annual Total'!A192,1,"")</f>
        <v>1</v>
      </c>
    </row>
    <row r="191" spans="1:16" x14ac:dyDescent="0.25">
      <c r="A191" s="44">
        <v>2023</v>
      </c>
      <c r="B191">
        <v>2390</v>
      </c>
      <c r="C191" t="s">
        <v>276</v>
      </c>
      <c r="D191" t="s">
        <v>517</v>
      </c>
      <c r="E191" t="s">
        <v>518</v>
      </c>
      <c r="F191" t="s">
        <v>24</v>
      </c>
      <c r="G191">
        <v>1616</v>
      </c>
      <c r="H191">
        <v>823</v>
      </c>
      <c r="I191">
        <v>662</v>
      </c>
      <c r="J191">
        <v>1485</v>
      </c>
      <c r="K191">
        <v>491980</v>
      </c>
      <c r="L191" s="44">
        <f t="shared" si="6"/>
        <v>387</v>
      </c>
      <c r="M191" s="44">
        <f t="shared" si="7"/>
        <v>376</v>
      </c>
      <c r="N191" s="44">
        <f t="shared" si="8"/>
        <v>385</v>
      </c>
      <c r="P191" s="44">
        <f>IF(C191&lt;&gt;'Annual Total'!A193,1,"")</f>
        <v>1</v>
      </c>
    </row>
    <row r="192" spans="1:16" x14ac:dyDescent="0.25">
      <c r="A192" s="44">
        <v>2023</v>
      </c>
      <c r="B192">
        <v>2400</v>
      </c>
      <c r="C192" t="s">
        <v>261</v>
      </c>
      <c r="D192" t="s">
        <v>517</v>
      </c>
      <c r="E192" t="s">
        <v>518</v>
      </c>
      <c r="F192" t="s">
        <v>24</v>
      </c>
      <c r="G192">
        <v>2818</v>
      </c>
      <c r="H192">
        <v>1559</v>
      </c>
      <c r="I192">
        <v>1229</v>
      </c>
      <c r="J192">
        <v>2788</v>
      </c>
      <c r="K192">
        <v>868432</v>
      </c>
      <c r="L192" s="44">
        <f t="shared" si="6"/>
        <v>317</v>
      </c>
      <c r="M192" s="44">
        <f t="shared" si="7"/>
        <v>311</v>
      </c>
      <c r="N192" s="44">
        <f t="shared" si="8"/>
        <v>316</v>
      </c>
      <c r="P192" s="44">
        <f>IF(C192&lt;&gt;'Annual Total'!A194,1,"")</f>
        <v>1</v>
      </c>
    </row>
    <row r="193" spans="1:16" x14ac:dyDescent="0.25">
      <c r="A193" s="44">
        <v>2023</v>
      </c>
      <c r="B193">
        <v>2410</v>
      </c>
      <c r="C193" t="s">
        <v>228</v>
      </c>
      <c r="D193" t="s">
        <v>517</v>
      </c>
      <c r="E193" t="s">
        <v>518</v>
      </c>
      <c r="F193" t="s">
        <v>24</v>
      </c>
      <c r="G193">
        <v>1567</v>
      </c>
      <c r="H193">
        <v>900</v>
      </c>
      <c r="I193">
        <v>732</v>
      </c>
      <c r="J193">
        <v>1632</v>
      </c>
      <c r="K193">
        <v>487780</v>
      </c>
      <c r="L193" s="44">
        <f t="shared" si="6"/>
        <v>392</v>
      </c>
      <c r="M193" s="44">
        <f t="shared" si="7"/>
        <v>366</v>
      </c>
      <c r="N193" s="44">
        <f t="shared" si="8"/>
        <v>387</v>
      </c>
      <c r="P193" s="44">
        <f>IF(C193&lt;&gt;'Annual Total'!A195,1,"")</f>
        <v>1</v>
      </c>
    </row>
    <row r="194" spans="1:16" x14ac:dyDescent="0.25">
      <c r="A194" s="44">
        <v>2023</v>
      </c>
      <c r="B194">
        <v>2420</v>
      </c>
      <c r="C194" t="s">
        <v>266</v>
      </c>
      <c r="D194" t="s">
        <v>517</v>
      </c>
      <c r="E194" t="s">
        <v>518</v>
      </c>
      <c r="F194" t="s">
        <v>24</v>
      </c>
      <c r="G194">
        <v>2751</v>
      </c>
      <c r="H194">
        <v>1424</v>
      </c>
      <c r="I194">
        <v>1123</v>
      </c>
      <c r="J194">
        <v>2547</v>
      </c>
      <c r="K194">
        <v>838719</v>
      </c>
      <c r="L194" s="44">
        <f t="shared" ref="L194:L257" si="9">_xlfn.RANK.EQ($G194,$G$2:$G$425,0)</f>
        <v>323</v>
      </c>
      <c r="M194" s="44">
        <f t="shared" ref="M194:M257" si="10">_xlfn.RANK.EQ($J194,$J$2:$J$425,0)</f>
        <v>323</v>
      </c>
      <c r="N194" s="44">
        <f t="shared" ref="N194:N257" si="11">_xlfn.RANK.EQ($K194,$K$2:$K$425,0)</f>
        <v>323</v>
      </c>
      <c r="P194" s="44">
        <f>IF(C194&lt;&gt;'Annual Total'!A196,1,"")</f>
        <v>1</v>
      </c>
    </row>
    <row r="195" spans="1:16" x14ac:dyDescent="0.25">
      <c r="A195" s="44">
        <v>2023</v>
      </c>
      <c r="B195">
        <v>2430</v>
      </c>
      <c r="C195" t="s">
        <v>268</v>
      </c>
      <c r="D195" t="s">
        <v>517</v>
      </c>
      <c r="E195" t="s">
        <v>518</v>
      </c>
      <c r="F195" t="s">
        <v>24</v>
      </c>
      <c r="G195">
        <v>3122</v>
      </c>
      <c r="H195">
        <v>1514</v>
      </c>
      <c r="I195">
        <v>1182</v>
      </c>
      <c r="J195">
        <v>2696</v>
      </c>
      <c r="K195">
        <v>941203</v>
      </c>
      <c r="L195" s="44">
        <f t="shared" si="9"/>
        <v>295</v>
      </c>
      <c r="M195" s="44">
        <f t="shared" si="10"/>
        <v>315</v>
      </c>
      <c r="N195" s="44">
        <f t="shared" si="11"/>
        <v>304</v>
      </c>
      <c r="P195" s="44">
        <f>IF(C195&lt;&gt;'Annual Total'!A197,1,"")</f>
        <v>1</v>
      </c>
    </row>
    <row r="196" spans="1:16" x14ac:dyDescent="0.25">
      <c r="A196" s="44">
        <v>2023</v>
      </c>
      <c r="B196">
        <v>2440</v>
      </c>
      <c r="C196" t="s">
        <v>273</v>
      </c>
      <c r="D196" t="s">
        <v>517</v>
      </c>
      <c r="E196" t="s">
        <v>518</v>
      </c>
      <c r="F196" t="s">
        <v>24</v>
      </c>
      <c r="G196">
        <v>4178</v>
      </c>
      <c r="H196">
        <v>2159</v>
      </c>
      <c r="I196">
        <v>1698</v>
      </c>
      <c r="J196">
        <v>3857</v>
      </c>
      <c r="K196">
        <v>1272857</v>
      </c>
      <c r="L196" s="44">
        <f t="shared" si="9"/>
        <v>239</v>
      </c>
      <c r="M196" s="44">
        <f t="shared" si="10"/>
        <v>263</v>
      </c>
      <c r="N196" s="44">
        <f t="shared" si="11"/>
        <v>241</v>
      </c>
      <c r="P196" s="44">
        <f>IF(C196&lt;&gt;'Annual Total'!A198,1,"")</f>
        <v>1</v>
      </c>
    </row>
    <row r="197" spans="1:16" x14ac:dyDescent="0.25">
      <c r="A197" s="44">
        <v>2023</v>
      </c>
      <c r="B197">
        <v>2450</v>
      </c>
      <c r="C197" t="s">
        <v>198</v>
      </c>
      <c r="D197" t="s">
        <v>517</v>
      </c>
      <c r="E197" t="s">
        <v>518</v>
      </c>
      <c r="F197" t="s">
        <v>24</v>
      </c>
      <c r="G197">
        <v>16318</v>
      </c>
      <c r="H197">
        <v>9448</v>
      </c>
      <c r="I197">
        <v>7496</v>
      </c>
      <c r="J197">
        <v>16944</v>
      </c>
      <c r="K197">
        <v>5071387</v>
      </c>
      <c r="L197" s="44">
        <f t="shared" si="9"/>
        <v>52</v>
      </c>
      <c r="M197" s="44">
        <f t="shared" si="10"/>
        <v>59</v>
      </c>
      <c r="N197" s="44">
        <f t="shared" si="11"/>
        <v>52</v>
      </c>
      <c r="P197" s="44">
        <f>IF(C197&lt;&gt;'Annual Total'!A199,1,"")</f>
        <v>1</v>
      </c>
    </row>
    <row r="198" spans="1:16" x14ac:dyDescent="0.25">
      <c r="A198" s="44">
        <v>2023</v>
      </c>
      <c r="B198">
        <v>2460</v>
      </c>
      <c r="C198" t="s">
        <v>232</v>
      </c>
      <c r="D198" t="s">
        <v>517</v>
      </c>
      <c r="E198" t="s">
        <v>518</v>
      </c>
      <c r="F198" t="s">
        <v>24</v>
      </c>
      <c r="G198">
        <v>3233</v>
      </c>
      <c r="H198">
        <v>1617</v>
      </c>
      <c r="I198">
        <v>1896</v>
      </c>
      <c r="J198">
        <v>3513</v>
      </c>
      <c r="K198">
        <v>1017521</v>
      </c>
      <c r="L198" s="44">
        <f t="shared" si="9"/>
        <v>289</v>
      </c>
      <c r="M198" s="44">
        <f t="shared" si="10"/>
        <v>277</v>
      </c>
      <c r="N198" s="44">
        <f t="shared" si="11"/>
        <v>290</v>
      </c>
      <c r="P198" s="44">
        <f>IF(C198&lt;&gt;'Annual Total'!A200,1,"")</f>
        <v>1</v>
      </c>
    </row>
    <row r="199" spans="1:16" x14ac:dyDescent="0.25">
      <c r="A199" s="44">
        <v>2023</v>
      </c>
      <c r="B199">
        <v>2470</v>
      </c>
      <c r="C199" t="s">
        <v>256</v>
      </c>
      <c r="D199" t="s">
        <v>517</v>
      </c>
      <c r="E199" t="s">
        <v>518</v>
      </c>
      <c r="F199" t="s">
        <v>24</v>
      </c>
      <c r="G199">
        <v>2512</v>
      </c>
      <c r="H199">
        <v>1715</v>
      </c>
      <c r="I199">
        <v>1375</v>
      </c>
      <c r="J199">
        <v>3090</v>
      </c>
      <c r="K199">
        <v>809205</v>
      </c>
      <c r="L199" s="44">
        <f t="shared" si="9"/>
        <v>340</v>
      </c>
      <c r="M199" s="44">
        <f t="shared" si="10"/>
        <v>298</v>
      </c>
      <c r="N199" s="44">
        <f t="shared" si="11"/>
        <v>331</v>
      </c>
      <c r="P199" s="44">
        <f>IF(C199&lt;&gt;'Annual Total'!A201,1,"")</f>
        <v>1</v>
      </c>
    </row>
    <row r="200" spans="1:16" x14ac:dyDescent="0.25">
      <c r="A200" s="44">
        <v>2023</v>
      </c>
      <c r="B200">
        <v>2480</v>
      </c>
      <c r="C200" t="s">
        <v>206</v>
      </c>
      <c r="D200" t="s">
        <v>519</v>
      </c>
      <c r="E200" t="s">
        <v>518</v>
      </c>
      <c r="F200" t="s">
        <v>24</v>
      </c>
      <c r="G200">
        <v>11967</v>
      </c>
      <c r="H200">
        <v>5798</v>
      </c>
      <c r="I200">
        <v>4489</v>
      </c>
      <c r="J200">
        <v>10287</v>
      </c>
      <c r="K200">
        <v>3601151</v>
      </c>
      <c r="L200" s="44">
        <f t="shared" si="9"/>
        <v>78</v>
      </c>
      <c r="M200" s="44">
        <f t="shared" si="10"/>
        <v>124</v>
      </c>
      <c r="N200" s="44">
        <f t="shared" si="11"/>
        <v>87</v>
      </c>
      <c r="P200" s="44">
        <f>IF(C200&lt;&gt;'Annual Total'!A202,1,"")</f>
        <v>1</v>
      </c>
    </row>
    <row r="201" spans="1:16" x14ac:dyDescent="0.25">
      <c r="A201" s="44">
        <v>2023</v>
      </c>
      <c r="B201">
        <v>2490</v>
      </c>
      <c r="C201" t="s">
        <v>253</v>
      </c>
      <c r="D201" t="s">
        <v>519</v>
      </c>
      <c r="E201" t="s">
        <v>518</v>
      </c>
      <c r="F201" t="s">
        <v>24</v>
      </c>
      <c r="G201">
        <v>4638</v>
      </c>
      <c r="H201">
        <v>2542</v>
      </c>
      <c r="I201">
        <v>2000</v>
      </c>
      <c r="J201">
        <v>4542</v>
      </c>
      <c r="K201">
        <v>1426266</v>
      </c>
      <c r="L201" s="44">
        <f t="shared" si="9"/>
        <v>216</v>
      </c>
      <c r="M201" s="44">
        <f t="shared" si="10"/>
        <v>240</v>
      </c>
      <c r="N201" s="44">
        <f t="shared" si="11"/>
        <v>221</v>
      </c>
      <c r="P201" s="44">
        <f>IF(C201&lt;&gt;'Annual Total'!A203,1,"")</f>
        <v>1</v>
      </c>
    </row>
    <row r="202" spans="1:16" x14ac:dyDescent="0.25">
      <c r="A202" s="44">
        <v>2023</v>
      </c>
      <c r="B202">
        <v>2500</v>
      </c>
      <c r="C202" t="s">
        <v>177</v>
      </c>
      <c r="D202" t="s">
        <v>519</v>
      </c>
      <c r="E202" t="s">
        <v>518</v>
      </c>
      <c r="F202" t="s">
        <v>24</v>
      </c>
      <c r="G202">
        <v>3044</v>
      </c>
      <c r="H202">
        <v>1812</v>
      </c>
      <c r="I202">
        <v>1443</v>
      </c>
      <c r="J202">
        <v>3255</v>
      </c>
      <c r="K202">
        <v>951520</v>
      </c>
      <c r="L202" s="44">
        <f t="shared" si="9"/>
        <v>304</v>
      </c>
      <c r="M202" s="44">
        <f t="shared" si="10"/>
        <v>290</v>
      </c>
      <c r="N202" s="44">
        <f t="shared" si="11"/>
        <v>302</v>
      </c>
      <c r="P202" s="44">
        <f>IF(C202&lt;&gt;'Annual Total'!A204,1,"")</f>
        <v>1</v>
      </c>
    </row>
    <row r="203" spans="1:16" x14ac:dyDescent="0.25">
      <c r="A203" s="44">
        <v>2023</v>
      </c>
      <c r="B203">
        <v>2510</v>
      </c>
      <c r="C203" t="s">
        <v>186</v>
      </c>
      <c r="D203" t="s">
        <v>519</v>
      </c>
      <c r="E203" t="s">
        <v>518</v>
      </c>
      <c r="F203" t="s">
        <v>24</v>
      </c>
      <c r="G203">
        <v>6201</v>
      </c>
      <c r="H203">
        <v>3860</v>
      </c>
      <c r="I203">
        <v>2968</v>
      </c>
      <c r="J203">
        <v>6828</v>
      </c>
      <c r="K203">
        <v>1947722</v>
      </c>
      <c r="L203" s="44">
        <f t="shared" si="9"/>
        <v>166</v>
      </c>
      <c r="M203" s="44">
        <f t="shared" si="10"/>
        <v>177</v>
      </c>
      <c r="N203" s="44">
        <f t="shared" si="11"/>
        <v>170</v>
      </c>
      <c r="P203" s="44">
        <f>IF(C203&lt;&gt;'Annual Total'!A205,1,"")</f>
        <v>1</v>
      </c>
    </row>
    <row r="204" spans="1:16" x14ac:dyDescent="0.25">
      <c r="A204" s="44">
        <v>2023</v>
      </c>
      <c r="B204">
        <v>2520</v>
      </c>
      <c r="C204" t="s">
        <v>281</v>
      </c>
      <c r="D204" t="s">
        <v>519</v>
      </c>
      <c r="E204" t="s">
        <v>518</v>
      </c>
      <c r="F204" t="s">
        <v>24</v>
      </c>
      <c r="G204">
        <v>5379</v>
      </c>
      <c r="H204">
        <v>2701</v>
      </c>
      <c r="I204">
        <v>2115</v>
      </c>
      <c r="J204">
        <v>4816</v>
      </c>
      <c r="K204">
        <v>1628419</v>
      </c>
      <c r="L204" s="44">
        <f t="shared" si="9"/>
        <v>187</v>
      </c>
      <c r="M204" s="44">
        <f t="shared" si="10"/>
        <v>230</v>
      </c>
      <c r="N204" s="44">
        <f t="shared" si="11"/>
        <v>199</v>
      </c>
      <c r="P204" s="44">
        <f>IF(C204&lt;&gt;'Annual Total'!A206,1,"")</f>
        <v>1</v>
      </c>
    </row>
    <row r="205" spans="1:16" x14ac:dyDescent="0.25">
      <c r="A205" s="44">
        <v>2023</v>
      </c>
      <c r="B205">
        <v>2530</v>
      </c>
      <c r="C205" t="s">
        <v>551</v>
      </c>
      <c r="D205" t="s">
        <v>519</v>
      </c>
      <c r="E205" t="s">
        <v>518</v>
      </c>
      <c r="F205" t="s">
        <v>24</v>
      </c>
      <c r="G205">
        <v>3910</v>
      </c>
      <c r="H205">
        <v>2365</v>
      </c>
      <c r="I205">
        <v>1910</v>
      </c>
      <c r="J205">
        <v>4275</v>
      </c>
      <c r="K205">
        <v>1227426</v>
      </c>
      <c r="L205" s="44">
        <f t="shared" si="9"/>
        <v>254</v>
      </c>
      <c r="M205" s="44">
        <f t="shared" si="10"/>
        <v>247</v>
      </c>
      <c r="N205" s="44">
        <f t="shared" si="11"/>
        <v>249</v>
      </c>
      <c r="P205" s="44">
        <f>IF(C205&lt;&gt;'Annual Total'!A207,1,"")</f>
        <v>1</v>
      </c>
    </row>
    <row r="206" spans="1:16" x14ac:dyDescent="0.25">
      <c r="A206" s="44">
        <v>2023</v>
      </c>
      <c r="B206">
        <v>2540</v>
      </c>
      <c r="C206" t="s">
        <v>262</v>
      </c>
      <c r="D206" t="s">
        <v>519</v>
      </c>
      <c r="E206" t="s">
        <v>518</v>
      </c>
      <c r="F206" t="s">
        <v>24</v>
      </c>
      <c r="G206">
        <v>2450</v>
      </c>
      <c r="H206">
        <v>1222</v>
      </c>
      <c r="I206">
        <v>951</v>
      </c>
      <c r="J206">
        <v>2173</v>
      </c>
      <c r="K206">
        <v>742431</v>
      </c>
      <c r="L206" s="44">
        <f t="shared" si="9"/>
        <v>343</v>
      </c>
      <c r="M206" s="44">
        <f t="shared" si="10"/>
        <v>336</v>
      </c>
      <c r="N206" s="44">
        <f t="shared" si="11"/>
        <v>344</v>
      </c>
      <c r="P206" s="44" t="str">
        <f>IF(C206&lt;&gt;'Annual Total'!A208,1,"")</f>
        <v/>
      </c>
    </row>
    <row r="207" spans="1:16" x14ac:dyDescent="0.25">
      <c r="A207" s="44">
        <v>2023</v>
      </c>
      <c r="B207">
        <v>2560</v>
      </c>
      <c r="C207" t="s">
        <v>204</v>
      </c>
      <c r="D207" t="s">
        <v>520</v>
      </c>
      <c r="E207" t="s">
        <v>518</v>
      </c>
      <c r="F207" t="s">
        <v>24</v>
      </c>
      <c r="G207">
        <v>3198</v>
      </c>
      <c r="H207">
        <v>3291</v>
      </c>
      <c r="I207">
        <v>2602</v>
      </c>
      <c r="J207">
        <v>5893</v>
      </c>
      <c r="K207">
        <v>1125810</v>
      </c>
      <c r="L207" s="44">
        <f t="shared" si="9"/>
        <v>293</v>
      </c>
      <c r="M207" s="44">
        <f t="shared" si="10"/>
        <v>196</v>
      </c>
      <c r="N207" s="44">
        <f t="shared" si="11"/>
        <v>274</v>
      </c>
      <c r="P207" s="44">
        <f>IF(C207&lt;&gt;'Annual Total'!A209,1,"")</f>
        <v>1</v>
      </c>
    </row>
    <row r="208" spans="1:16" x14ac:dyDescent="0.25">
      <c r="A208" s="44">
        <v>2023</v>
      </c>
      <c r="B208">
        <v>2570</v>
      </c>
      <c r="C208" t="s">
        <v>217</v>
      </c>
      <c r="D208" t="s">
        <v>520</v>
      </c>
      <c r="E208" t="s">
        <v>518</v>
      </c>
      <c r="F208" t="s">
        <v>24</v>
      </c>
      <c r="G208">
        <v>5055</v>
      </c>
      <c r="H208">
        <v>3759</v>
      </c>
      <c r="I208">
        <v>2990</v>
      </c>
      <c r="J208">
        <v>6749</v>
      </c>
      <c r="K208">
        <v>1653318</v>
      </c>
      <c r="L208" s="44">
        <f t="shared" si="9"/>
        <v>198</v>
      </c>
      <c r="M208" s="44">
        <f t="shared" si="10"/>
        <v>179</v>
      </c>
      <c r="N208" s="44">
        <f t="shared" si="11"/>
        <v>195</v>
      </c>
      <c r="P208" s="44">
        <f>IF(C208&lt;&gt;'Annual Total'!A210,1,"")</f>
        <v>1</v>
      </c>
    </row>
    <row r="209" spans="1:16" x14ac:dyDescent="0.25">
      <c r="A209" s="44">
        <v>2023</v>
      </c>
      <c r="B209">
        <v>2580</v>
      </c>
      <c r="C209" t="s">
        <v>174</v>
      </c>
      <c r="D209" t="s">
        <v>520</v>
      </c>
      <c r="E209" t="s">
        <v>518</v>
      </c>
      <c r="F209" t="s">
        <v>24</v>
      </c>
      <c r="G209">
        <v>3009</v>
      </c>
      <c r="H209">
        <v>2335</v>
      </c>
      <c r="I209">
        <v>1859</v>
      </c>
      <c r="J209">
        <v>4194</v>
      </c>
      <c r="K209">
        <v>990992</v>
      </c>
      <c r="L209" s="44">
        <f t="shared" si="9"/>
        <v>308</v>
      </c>
      <c r="M209" s="44">
        <f t="shared" si="10"/>
        <v>249</v>
      </c>
      <c r="N209" s="44">
        <f t="shared" si="11"/>
        <v>294</v>
      </c>
      <c r="P209" s="44">
        <f>IF(C209&lt;&gt;'Annual Total'!A211,1,"")</f>
        <v>1</v>
      </c>
    </row>
    <row r="210" spans="1:16" x14ac:dyDescent="0.25">
      <c r="A210" s="44">
        <v>2023</v>
      </c>
      <c r="B210">
        <v>2600</v>
      </c>
      <c r="C210" t="s">
        <v>249</v>
      </c>
      <c r="D210" t="s">
        <v>520</v>
      </c>
      <c r="E210" t="s">
        <v>521</v>
      </c>
      <c r="F210" t="s">
        <v>24</v>
      </c>
      <c r="G210">
        <v>6665</v>
      </c>
      <c r="H210">
        <v>4578</v>
      </c>
      <c r="I210">
        <v>3615</v>
      </c>
      <c r="J210">
        <v>8193</v>
      </c>
      <c r="K210">
        <v>2136592</v>
      </c>
      <c r="L210" s="44">
        <f t="shared" si="9"/>
        <v>159</v>
      </c>
      <c r="M210" s="44">
        <f t="shared" si="10"/>
        <v>154</v>
      </c>
      <c r="N210" s="44">
        <f t="shared" si="11"/>
        <v>157</v>
      </c>
      <c r="P210" s="44">
        <f>IF(C210&lt;&gt;'Annual Total'!A212,1,"")</f>
        <v>1</v>
      </c>
    </row>
    <row r="211" spans="1:16" x14ac:dyDescent="0.25">
      <c r="A211" s="44">
        <v>2023</v>
      </c>
      <c r="B211">
        <v>2610</v>
      </c>
      <c r="C211" t="s">
        <v>225</v>
      </c>
      <c r="D211" t="s">
        <v>520</v>
      </c>
      <c r="E211" t="s">
        <v>521</v>
      </c>
      <c r="F211" t="s">
        <v>24</v>
      </c>
      <c r="G211">
        <v>5087</v>
      </c>
      <c r="H211">
        <v>3759</v>
      </c>
      <c r="I211">
        <v>3203</v>
      </c>
      <c r="J211">
        <v>6962</v>
      </c>
      <c r="K211">
        <v>1666303</v>
      </c>
      <c r="L211" s="44">
        <f t="shared" si="9"/>
        <v>196</v>
      </c>
      <c r="M211" s="44">
        <f t="shared" si="10"/>
        <v>176</v>
      </c>
      <c r="N211" s="44">
        <f t="shared" si="11"/>
        <v>192</v>
      </c>
      <c r="P211" s="44">
        <f>IF(C211&lt;&gt;'Annual Total'!A213,1,"")</f>
        <v>1</v>
      </c>
    </row>
    <row r="212" spans="1:16" x14ac:dyDescent="0.25">
      <c r="A212" s="44">
        <v>2023</v>
      </c>
      <c r="B212">
        <v>2630</v>
      </c>
      <c r="C212" t="s">
        <v>189</v>
      </c>
      <c r="D212" t="s">
        <v>520</v>
      </c>
      <c r="E212" t="s">
        <v>518</v>
      </c>
      <c r="F212" t="s">
        <v>24</v>
      </c>
      <c r="G212">
        <v>4481</v>
      </c>
      <c r="H212">
        <v>4116</v>
      </c>
      <c r="I212">
        <v>3532</v>
      </c>
      <c r="J212">
        <v>7648</v>
      </c>
      <c r="K212">
        <v>1554195</v>
      </c>
      <c r="L212" s="44">
        <f t="shared" si="9"/>
        <v>223</v>
      </c>
      <c r="M212" s="44">
        <f t="shared" si="10"/>
        <v>166</v>
      </c>
      <c r="N212" s="44">
        <f t="shared" si="11"/>
        <v>210</v>
      </c>
      <c r="P212" s="44">
        <f>IF(C212&lt;&gt;'Annual Total'!A214,1,"")</f>
        <v>1</v>
      </c>
    </row>
    <row r="213" spans="1:16" x14ac:dyDescent="0.25">
      <c r="A213" s="44">
        <v>2023</v>
      </c>
      <c r="B213">
        <v>2640</v>
      </c>
      <c r="C213" t="s">
        <v>171</v>
      </c>
      <c r="D213" t="s">
        <v>60</v>
      </c>
      <c r="E213" t="s">
        <v>518</v>
      </c>
      <c r="F213" t="s">
        <v>24</v>
      </c>
      <c r="G213">
        <v>3829</v>
      </c>
      <c r="H213">
        <v>2087</v>
      </c>
      <c r="I213">
        <v>1649</v>
      </c>
      <c r="J213">
        <v>3736</v>
      </c>
      <c r="K213">
        <v>1176225</v>
      </c>
      <c r="L213" s="44">
        <f t="shared" si="9"/>
        <v>263</v>
      </c>
      <c r="M213" s="44">
        <f t="shared" si="10"/>
        <v>267</v>
      </c>
      <c r="N213" s="44">
        <f t="shared" si="11"/>
        <v>266</v>
      </c>
      <c r="P213" s="44">
        <f>IF(C213&lt;&gt;'Annual Total'!A215,1,"")</f>
        <v>1</v>
      </c>
    </row>
    <row r="214" spans="1:16" x14ac:dyDescent="0.25">
      <c r="A214" s="44">
        <v>2023</v>
      </c>
      <c r="B214">
        <v>2650</v>
      </c>
      <c r="C214" t="s">
        <v>552</v>
      </c>
      <c r="D214" t="s">
        <v>60</v>
      </c>
      <c r="E214" t="s">
        <v>518</v>
      </c>
      <c r="F214" t="s">
        <v>24</v>
      </c>
      <c r="G214">
        <v>8488</v>
      </c>
      <c r="H214">
        <v>5001</v>
      </c>
      <c r="I214">
        <v>3742</v>
      </c>
      <c r="J214">
        <v>8743</v>
      </c>
      <c r="K214">
        <v>2636985</v>
      </c>
      <c r="L214" s="44">
        <f t="shared" si="9"/>
        <v>124</v>
      </c>
      <c r="M214" s="44">
        <f t="shared" si="10"/>
        <v>146</v>
      </c>
      <c r="N214" s="44">
        <f t="shared" si="11"/>
        <v>133</v>
      </c>
      <c r="P214" s="44">
        <f>IF(C214&lt;&gt;'Annual Total'!A216,1,"")</f>
        <v>1</v>
      </c>
    </row>
    <row r="215" spans="1:16" x14ac:dyDescent="0.25">
      <c r="A215" s="44">
        <v>2023</v>
      </c>
      <c r="B215">
        <v>2660</v>
      </c>
      <c r="C215" t="s">
        <v>151</v>
      </c>
      <c r="D215" t="s">
        <v>60</v>
      </c>
      <c r="E215" t="s">
        <v>518</v>
      </c>
      <c r="F215" t="s">
        <v>24</v>
      </c>
      <c r="G215">
        <v>3849</v>
      </c>
      <c r="H215">
        <v>2294</v>
      </c>
      <c r="I215">
        <v>1694</v>
      </c>
      <c r="J215">
        <v>3988</v>
      </c>
      <c r="K215">
        <v>1194631</v>
      </c>
      <c r="L215" s="44">
        <f t="shared" si="9"/>
        <v>258</v>
      </c>
      <c r="M215" s="44">
        <f t="shared" si="10"/>
        <v>260</v>
      </c>
      <c r="N215" s="44">
        <f t="shared" si="11"/>
        <v>260</v>
      </c>
      <c r="P215" s="44">
        <f>IF(C215&lt;&gt;'Annual Total'!A217,1,"")</f>
        <v>1</v>
      </c>
    </row>
    <row r="216" spans="1:16" x14ac:dyDescent="0.25">
      <c r="A216" s="44">
        <v>2023</v>
      </c>
      <c r="B216">
        <v>2670</v>
      </c>
      <c r="C216" t="s">
        <v>170</v>
      </c>
      <c r="D216" t="s">
        <v>60</v>
      </c>
      <c r="E216" t="s">
        <v>518</v>
      </c>
      <c r="F216" t="s">
        <v>24</v>
      </c>
      <c r="G216">
        <v>5690</v>
      </c>
      <c r="H216">
        <v>3521</v>
      </c>
      <c r="I216">
        <v>2699</v>
      </c>
      <c r="J216">
        <v>6220</v>
      </c>
      <c r="K216">
        <v>1784703</v>
      </c>
      <c r="L216" s="44">
        <f t="shared" si="9"/>
        <v>178</v>
      </c>
      <c r="M216" s="44">
        <f t="shared" si="10"/>
        <v>190</v>
      </c>
      <c r="N216" s="44">
        <f t="shared" si="11"/>
        <v>178</v>
      </c>
      <c r="P216" s="44">
        <f>IF(C216&lt;&gt;'Annual Total'!A218,1,"")</f>
        <v>1</v>
      </c>
    </row>
    <row r="217" spans="1:16" x14ac:dyDescent="0.25">
      <c r="A217" s="44">
        <v>2023</v>
      </c>
      <c r="B217">
        <v>2680</v>
      </c>
      <c r="C217" t="s">
        <v>147</v>
      </c>
      <c r="D217" t="s">
        <v>60</v>
      </c>
      <c r="E217" t="s">
        <v>518</v>
      </c>
      <c r="F217" t="s">
        <v>24</v>
      </c>
      <c r="G217">
        <v>9087</v>
      </c>
      <c r="H217">
        <v>5548</v>
      </c>
      <c r="I217">
        <v>4450</v>
      </c>
      <c r="J217">
        <v>9998</v>
      </c>
      <c r="K217">
        <v>2855080</v>
      </c>
      <c r="L217" s="44">
        <f t="shared" si="9"/>
        <v>110</v>
      </c>
      <c r="M217" s="44">
        <f t="shared" si="10"/>
        <v>128</v>
      </c>
      <c r="N217" s="44">
        <f t="shared" si="11"/>
        <v>115</v>
      </c>
      <c r="P217" s="44">
        <f>IF(C217&lt;&gt;'Annual Total'!A219,1,"")</f>
        <v>1</v>
      </c>
    </row>
    <row r="218" spans="1:16" x14ac:dyDescent="0.25">
      <c r="A218" s="44">
        <v>2023</v>
      </c>
      <c r="B218">
        <v>2690</v>
      </c>
      <c r="C218" t="s">
        <v>145</v>
      </c>
      <c r="D218" t="s">
        <v>60</v>
      </c>
      <c r="E218" t="s">
        <v>518</v>
      </c>
      <c r="F218" t="s">
        <v>24</v>
      </c>
      <c r="G218">
        <v>6384</v>
      </c>
      <c r="H218">
        <v>4011</v>
      </c>
      <c r="I218">
        <v>3246</v>
      </c>
      <c r="J218">
        <v>7257</v>
      </c>
      <c r="K218">
        <v>2018914</v>
      </c>
      <c r="L218" s="44">
        <f t="shared" si="9"/>
        <v>163</v>
      </c>
      <c r="M218" s="44">
        <f t="shared" si="10"/>
        <v>173</v>
      </c>
      <c r="N218" s="44">
        <f t="shared" si="11"/>
        <v>165</v>
      </c>
      <c r="P218" s="44">
        <f>IF(C218&lt;&gt;'Annual Total'!A220,1,"")</f>
        <v>1</v>
      </c>
    </row>
    <row r="219" spans="1:16" x14ac:dyDescent="0.25">
      <c r="A219" s="44">
        <v>2023</v>
      </c>
      <c r="B219">
        <v>2700</v>
      </c>
      <c r="C219" t="s">
        <v>143</v>
      </c>
      <c r="D219" t="s">
        <v>60</v>
      </c>
      <c r="E219" t="s">
        <v>518</v>
      </c>
      <c r="F219" t="s">
        <v>24</v>
      </c>
      <c r="G219">
        <v>5886</v>
      </c>
      <c r="H219">
        <v>3918</v>
      </c>
      <c r="I219">
        <v>3210</v>
      </c>
      <c r="J219">
        <v>7128</v>
      </c>
      <c r="K219">
        <v>1884446</v>
      </c>
      <c r="L219" s="44">
        <f t="shared" si="9"/>
        <v>173</v>
      </c>
      <c r="M219" s="44">
        <f t="shared" si="10"/>
        <v>175</v>
      </c>
      <c r="N219" s="44">
        <f t="shared" si="11"/>
        <v>174</v>
      </c>
      <c r="P219" s="44">
        <f>IF(C219&lt;&gt;'Annual Total'!A221,1,"")</f>
        <v>1</v>
      </c>
    </row>
    <row r="220" spans="1:16" x14ac:dyDescent="0.25">
      <c r="A220" s="44">
        <v>2023</v>
      </c>
      <c r="B220">
        <v>2710</v>
      </c>
      <c r="C220" t="s">
        <v>141</v>
      </c>
      <c r="D220" t="s">
        <v>60</v>
      </c>
      <c r="E220" t="s">
        <v>518</v>
      </c>
      <c r="F220" t="s">
        <v>24</v>
      </c>
      <c r="G220">
        <v>10764</v>
      </c>
      <c r="H220">
        <v>7497</v>
      </c>
      <c r="I220">
        <v>5876</v>
      </c>
      <c r="J220">
        <v>13373</v>
      </c>
      <c r="K220">
        <v>3458960</v>
      </c>
      <c r="L220" s="44">
        <f t="shared" si="9"/>
        <v>91</v>
      </c>
      <c r="M220" s="44">
        <f t="shared" si="10"/>
        <v>88</v>
      </c>
      <c r="N220" s="44">
        <f t="shared" si="11"/>
        <v>92</v>
      </c>
      <c r="P220" s="44">
        <f>IF(C220&lt;&gt;'Annual Total'!A222,1,"")</f>
        <v>1</v>
      </c>
    </row>
    <row r="221" spans="1:16" x14ac:dyDescent="0.25">
      <c r="A221" s="44">
        <v>2023</v>
      </c>
      <c r="B221">
        <v>2720</v>
      </c>
      <c r="C221" t="s">
        <v>140</v>
      </c>
      <c r="D221" t="s">
        <v>60</v>
      </c>
      <c r="E221" t="s">
        <v>518</v>
      </c>
      <c r="F221" t="s">
        <v>24</v>
      </c>
      <c r="G221">
        <v>2613</v>
      </c>
      <c r="H221">
        <v>1643</v>
      </c>
      <c r="I221">
        <v>1268</v>
      </c>
      <c r="J221">
        <v>2911</v>
      </c>
      <c r="K221">
        <v>822024</v>
      </c>
      <c r="L221" s="44">
        <f t="shared" si="9"/>
        <v>330</v>
      </c>
      <c r="M221" s="44">
        <f t="shared" si="10"/>
        <v>303</v>
      </c>
      <c r="N221" s="44">
        <f t="shared" si="11"/>
        <v>328</v>
      </c>
      <c r="P221" s="44">
        <f>IF(C221&lt;&gt;'Annual Total'!A223,1,"")</f>
        <v>1</v>
      </c>
    </row>
    <row r="222" spans="1:16" x14ac:dyDescent="0.25">
      <c r="A222" s="44">
        <v>2023</v>
      </c>
      <c r="B222">
        <v>2730</v>
      </c>
      <c r="C222" t="s">
        <v>263</v>
      </c>
      <c r="D222" t="s">
        <v>60</v>
      </c>
      <c r="E222" t="s">
        <v>518</v>
      </c>
      <c r="F222" t="s">
        <v>24</v>
      </c>
      <c r="G222">
        <v>4237</v>
      </c>
      <c r="H222">
        <v>2355</v>
      </c>
      <c r="I222">
        <v>1778</v>
      </c>
      <c r="J222">
        <v>4133</v>
      </c>
      <c r="K222">
        <v>1299538</v>
      </c>
      <c r="L222" s="44">
        <f t="shared" si="9"/>
        <v>237</v>
      </c>
      <c r="M222" s="44">
        <f t="shared" si="10"/>
        <v>252</v>
      </c>
      <c r="N222" s="44">
        <f t="shared" si="11"/>
        <v>237</v>
      </c>
      <c r="P222" s="44">
        <f>IF(C222&lt;&gt;'Annual Total'!A224,1,"")</f>
        <v>1</v>
      </c>
    </row>
    <row r="223" spans="1:16" x14ac:dyDescent="0.25">
      <c r="A223" s="44">
        <v>2023</v>
      </c>
      <c r="B223">
        <v>2750</v>
      </c>
      <c r="C223" t="s">
        <v>274</v>
      </c>
      <c r="D223" t="s">
        <v>60</v>
      </c>
      <c r="E223" t="s">
        <v>518</v>
      </c>
      <c r="F223" t="s">
        <v>24</v>
      </c>
      <c r="G223">
        <v>5142</v>
      </c>
      <c r="H223">
        <v>3584</v>
      </c>
      <c r="I223">
        <v>2754</v>
      </c>
      <c r="J223">
        <v>6338</v>
      </c>
      <c r="K223">
        <v>1646253</v>
      </c>
      <c r="L223" s="44">
        <f t="shared" si="9"/>
        <v>195</v>
      </c>
      <c r="M223" s="44">
        <f t="shared" si="10"/>
        <v>189</v>
      </c>
      <c r="N223" s="44">
        <f t="shared" si="11"/>
        <v>197</v>
      </c>
      <c r="P223" s="44">
        <f>IF(C223&lt;&gt;'Annual Total'!A225,1,"")</f>
        <v>1</v>
      </c>
    </row>
    <row r="224" spans="1:16" x14ac:dyDescent="0.25">
      <c r="A224" s="44">
        <v>2023</v>
      </c>
      <c r="B224">
        <v>2790</v>
      </c>
      <c r="C224" t="s">
        <v>553</v>
      </c>
      <c r="D224" t="s">
        <v>49</v>
      </c>
      <c r="E224" t="s">
        <v>518</v>
      </c>
      <c r="F224" t="s">
        <v>24</v>
      </c>
      <c r="G224">
        <v>1728</v>
      </c>
      <c r="H224">
        <v>1204</v>
      </c>
      <c r="I224">
        <v>985</v>
      </c>
      <c r="J224">
        <v>2189</v>
      </c>
      <c r="K224">
        <v>557808</v>
      </c>
      <c r="L224" s="44">
        <f t="shared" si="9"/>
        <v>379</v>
      </c>
      <c r="M224" s="44">
        <f t="shared" si="10"/>
        <v>335</v>
      </c>
      <c r="N224" s="44">
        <f t="shared" si="11"/>
        <v>372</v>
      </c>
      <c r="P224" s="44">
        <f>IF(C224&lt;&gt;'Annual Total'!A226,1,"")</f>
        <v>1</v>
      </c>
    </row>
    <row r="225" spans="1:16" x14ac:dyDescent="0.25">
      <c r="A225" s="44">
        <v>2023</v>
      </c>
      <c r="B225">
        <v>2800</v>
      </c>
      <c r="C225" t="s">
        <v>164</v>
      </c>
      <c r="D225" t="s">
        <v>49</v>
      </c>
      <c r="E225" t="s">
        <v>518</v>
      </c>
      <c r="F225" t="s">
        <v>24</v>
      </c>
      <c r="G225">
        <v>2725</v>
      </c>
      <c r="H225">
        <v>1831</v>
      </c>
      <c r="I225">
        <v>1583</v>
      </c>
      <c r="J225">
        <v>3414</v>
      </c>
      <c r="K225">
        <v>877440</v>
      </c>
      <c r="L225" s="44">
        <f t="shared" si="9"/>
        <v>325</v>
      </c>
      <c r="M225" s="44">
        <f t="shared" si="10"/>
        <v>280</v>
      </c>
      <c r="N225" s="44">
        <f t="shared" si="11"/>
        <v>313</v>
      </c>
      <c r="P225" s="44">
        <f>IF(C225&lt;&gt;'Annual Total'!A227,1,"")</f>
        <v>1</v>
      </c>
    </row>
    <row r="226" spans="1:16" x14ac:dyDescent="0.25">
      <c r="A226" s="44">
        <v>2023</v>
      </c>
      <c r="B226">
        <v>2810</v>
      </c>
      <c r="C226" t="s">
        <v>231</v>
      </c>
      <c r="D226" t="s">
        <v>49</v>
      </c>
      <c r="E226" t="s">
        <v>518</v>
      </c>
      <c r="F226" t="s">
        <v>24</v>
      </c>
      <c r="G226">
        <v>3873</v>
      </c>
      <c r="H226">
        <v>2609</v>
      </c>
      <c r="I226">
        <v>2182</v>
      </c>
      <c r="J226">
        <v>4791</v>
      </c>
      <c r="K226">
        <v>1247257</v>
      </c>
      <c r="L226" s="44">
        <f t="shared" si="9"/>
        <v>256</v>
      </c>
      <c r="M226" s="44">
        <f t="shared" si="10"/>
        <v>232</v>
      </c>
      <c r="N226" s="44">
        <f t="shared" si="11"/>
        <v>248</v>
      </c>
      <c r="P226" s="44">
        <f>IF(C226&lt;&gt;'Annual Total'!A228,1,"")</f>
        <v>1</v>
      </c>
    </row>
    <row r="227" spans="1:16" x14ac:dyDescent="0.25">
      <c r="A227" s="44">
        <v>2023</v>
      </c>
      <c r="B227">
        <v>2820</v>
      </c>
      <c r="C227" t="s">
        <v>169</v>
      </c>
      <c r="D227" t="s">
        <v>49</v>
      </c>
      <c r="E227" t="s">
        <v>518</v>
      </c>
      <c r="F227" t="s">
        <v>24</v>
      </c>
      <c r="G227">
        <v>4977</v>
      </c>
      <c r="H227">
        <v>3282</v>
      </c>
      <c r="I227">
        <v>2737</v>
      </c>
      <c r="J227">
        <v>6019</v>
      </c>
      <c r="K227">
        <v>1594271</v>
      </c>
      <c r="L227" s="44">
        <f t="shared" si="9"/>
        <v>205</v>
      </c>
      <c r="M227" s="44">
        <f t="shared" si="10"/>
        <v>192</v>
      </c>
      <c r="N227" s="44">
        <f t="shared" si="11"/>
        <v>204</v>
      </c>
      <c r="P227" s="44">
        <f>IF(C227&lt;&gt;'Annual Total'!A229,1,"")</f>
        <v>1</v>
      </c>
    </row>
    <row r="228" spans="1:16" x14ac:dyDescent="0.25">
      <c r="A228" s="44">
        <v>2023</v>
      </c>
      <c r="B228">
        <v>2830</v>
      </c>
      <c r="C228" t="s">
        <v>138</v>
      </c>
      <c r="D228" t="s">
        <v>49</v>
      </c>
      <c r="E228" t="s">
        <v>518</v>
      </c>
      <c r="F228" t="s">
        <v>24</v>
      </c>
      <c r="G228">
        <v>3018</v>
      </c>
      <c r="H228">
        <v>1614</v>
      </c>
      <c r="I228">
        <v>1373</v>
      </c>
      <c r="J228">
        <v>2987</v>
      </c>
      <c r="K228">
        <v>931058</v>
      </c>
      <c r="L228" s="44">
        <f t="shared" si="9"/>
        <v>306</v>
      </c>
      <c r="M228" s="44">
        <f t="shared" si="10"/>
        <v>300</v>
      </c>
      <c r="N228" s="44">
        <f t="shared" si="11"/>
        <v>305</v>
      </c>
      <c r="P228" s="44">
        <f>IF(C228&lt;&gt;'Annual Total'!A230,1,"")</f>
        <v>1</v>
      </c>
    </row>
    <row r="229" spans="1:16" x14ac:dyDescent="0.25">
      <c r="A229" s="44">
        <v>2023</v>
      </c>
      <c r="B229">
        <v>2840</v>
      </c>
      <c r="C229" t="s">
        <v>136</v>
      </c>
      <c r="D229" t="s">
        <v>49</v>
      </c>
      <c r="E229" t="s">
        <v>518</v>
      </c>
      <c r="F229" t="s">
        <v>24</v>
      </c>
      <c r="G229">
        <v>3682</v>
      </c>
      <c r="H229">
        <v>2494</v>
      </c>
      <c r="I229">
        <v>2157</v>
      </c>
      <c r="J229">
        <v>4651</v>
      </c>
      <c r="K229">
        <v>1190431</v>
      </c>
      <c r="L229" s="44">
        <f t="shared" si="9"/>
        <v>269</v>
      </c>
      <c r="M229" s="44">
        <f t="shared" si="10"/>
        <v>236</v>
      </c>
      <c r="N229" s="44">
        <f t="shared" si="11"/>
        <v>262</v>
      </c>
      <c r="P229" s="44">
        <f>IF(C229&lt;&gt;'Annual Total'!A231,1,"")</f>
        <v>1</v>
      </c>
    </row>
    <row r="230" spans="1:16" x14ac:dyDescent="0.25">
      <c r="A230" s="44">
        <v>2023</v>
      </c>
      <c r="B230">
        <v>2860</v>
      </c>
      <c r="C230" t="s">
        <v>211</v>
      </c>
      <c r="D230" t="s">
        <v>49</v>
      </c>
      <c r="E230" t="s">
        <v>518</v>
      </c>
      <c r="F230" t="s">
        <v>24</v>
      </c>
      <c r="G230">
        <v>4893</v>
      </c>
      <c r="H230">
        <v>2856</v>
      </c>
      <c r="I230">
        <v>2350</v>
      </c>
      <c r="J230">
        <v>5206</v>
      </c>
      <c r="K230">
        <v>1530067</v>
      </c>
      <c r="L230" s="44">
        <f t="shared" si="9"/>
        <v>210</v>
      </c>
      <c r="M230" s="44">
        <f t="shared" si="10"/>
        <v>220</v>
      </c>
      <c r="N230" s="44">
        <f t="shared" si="11"/>
        <v>212</v>
      </c>
      <c r="P230" s="44">
        <f>IF(C230&lt;&gt;'Annual Total'!A232,1,"")</f>
        <v>1</v>
      </c>
    </row>
    <row r="231" spans="1:16" x14ac:dyDescent="0.25">
      <c r="A231" s="44">
        <v>2023</v>
      </c>
      <c r="B231">
        <v>2870</v>
      </c>
      <c r="C231" t="s">
        <v>153</v>
      </c>
      <c r="D231" t="s">
        <v>49</v>
      </c>
      <c r="E231" t="s">
        <v>518</v>
      </c>
      <c r="F231" t="s">
        <v>24</v>
      </c>
      <c r="G231">
        <v>7895</v>
      </c>
      <c r="H231">
        <v>5218</v>
      </c>
      <c r="I231">
        <v>4815</v>
      </c>
      <c r="J231">
        <v>10033</v>
      </c>
      <c r="K231">
        <v>2561457</v>
      </c>
      <c r="L231" s="44">
        <f t="shared" si="9"/>
        <v>139</v>
      </c>
      <c r="M231" s="44">
        <f t="shared" si="10"/>
        <v>127</v>
      </c>
      <c r="N231" s="44">
        <f t="shared" si="11"/>
        <v>138</v>
      </c>
      <c r="P231" s="44">
        <f>IF(C231&lt;&gt;'Annual Total'!A233,1,"")</f>
        <v>1</v>
      </c>
    </row>
    <row r="232" spans="1:16" x14ac:dyDescent="0.25">
      <c r="A232" s="44">
        <v>2023</v>
      </c>
      <c r="B232">
        <v>2890</v>
      </c>
      <c r="C232" t="s">
        <v>166</v>
      </c>
      <c r="D232" t="s">
        <v>522</v>
      </c>
      <c r="E232" t="s">
        <v>518</v>
      </c>
      <c r="F232" t="s">
        <v>24</v>
      </c>
      <c r="G232">
        <v>1865</v>
      </c>
      <c r="H232">
        <v>1020</v>
      </c>
      <c r="I232">
        <v>839</v>
      </c>
      <c r="J232">
        <v>1859</v>
      </c>
      <c r="K232">
        <v>575901</v>
      </c>
      <c r="L232" s="44">
        <f t="shared" si="9"/>
        <v>372</v>
      </c>
      <c r="M232" s="44">
        <f t="shared" si="10"/>
        <v>352</v>
      </c>
      <c r="N232" s="44">
        <f t="shared" si="11"/>
        <v>368</v>
      </c>
      <c r="P232" s="44">
        <f>IF(C232&lt;&gt;'Annual Total'!A234,1,"")</f>
        <v>1</v>
      </c>
    </row>
    <row r="233" spans="1:16" x14ac:dyDescent="0.25">
      <c r="A233" s="44">
        <v>2023</v>
      </c>
      <c r="B233">
        <v>2900</v>
      </c>
      <c r="C233" t="s">
        <v>139</v>
      </c>
      <c r="D233" t="s">
        <v>522</v>
      </c>
      <c r="E233" t="s">
        <v>518</v>
      </c>
      <c r="F233" t="s">
        <v>24</v>
      </c>
      <c r="G233">
        <v>3031</v>
      </c>
      <c r="H233">
        <v>1768</v>
      </c>
      <c r="I233">
        <v>1478</v>
      </c>
      <c r="J233">
        <v>3246</v>
      </c>
      <c r="K233">
        <v>948677</v>
      </c>
      <c r="L233" s="44">
        <f t="shared" si="9"/>
        <v>305</v>
      </c>
      <c r="M233" s="44">
        <f t="shared" si="10"/>
        <v>292</v>
      </c>
      <c r="N233" s="44">
        <f t="shared" si="11"/>
        <v>303</v>
      </c>
      <c r="P233" s="44">
        <f>IF(C233&lt;&gt;'Annual Total'!A235,1,"")</f>
        <v>1</v>
      </c>
    </row>
    <row r="234" spans="1:16" x14ac:dyDescent="0.25">
      <c r="A234" s="44">
        <v>2023</v>
      </c>
      <c r="B234">
        <v>2910</v>
      </c>
      <c r="C234" t="s">
        <v>167</v>
      </c>
      <c r="D234" t="s">
        <v>522</v>
      </c>
      <c r="E234" t="s">
        <v>518</v>
      </c>
      <c r="F234" t="s">
        <v>24</v>
      </c>
      <c r="G234">
        <v>5472</v>
      </c>
      <c r="H234">
        <v>3173</v>
      </c>
      <c r="I234">
        <v>2722</v>
      </c>
      <c r="J234">
        <v>5895</v>
      </c>
      <c r="K234">
        <v>1714685</v>
      </c>
      <c r="L234" s="44">
        <f t="shared" si="9"/>
        <v>183</v>
      </c>
      <c r="M234" s="44">
        <f t="shared" si="10"/>
        <v>195</v>
      </c>
      <c r="N234" s="44">
        <f t="shared" si="11"/>
        <v>184</v>
      </c>
      <c r="P234" s="44">
        <f>IF(C234&lt;&gt;'Annual Total'!A236,1,"")</f>
        <v>1</v>
      </c>
    </row>
    <row r="235" spans="1:16" x14ac:dyDescent="0.25">
      <c r="A235" s="44">
        <v>2023</v>
      </c>
      <c r="B235">
        <v>2920</v>
      </c>
      <c r="C235" t="s">
        <v>137</v>
      </c>
      <c r="D235" t="s">
        <v>522</v>
      </c>
      <c r="E235" t="s">
        <v>518</v>
      </c>
      <c r="F235" t="s">
        <v>24</v>
      </c>
      <c r="G235">
        <v>3571</v>
      </c>
      <c r="H235">
        <v>2160</v>
      </c>
      <c r="I235">
        <v>1809</v>
      </c>
      <c r="J235">
        <v>3969</v>
      </c>
      <c r="K235">
        <v>1125752</v>
      </c>
      <c r="L235" s="44">
        <f t="shared" si="9"/>
        <v>277</v>
      </c>
      <c r="M235" s="44">
        <f t="shared" si="10"/>
        <v>262</v>
      </c>
      <c r="N235" s="44">
        <f t="shared" si="11"/>
        <v>275</v>
      </c>
      <c r="P235" s="44">
        <f>IF(C235&lt;&gt;'Annual Total'!A237,1,"")</f>
        <v>1</v>
      </c>
    </row>
    <row r="236" spans="1:16" x14ac:dyDescent="0.25">
      <c r="A236" s="44">
        <v>2023</v>
      </c>
      <c r="B236">
        <v>2930</v>
      </c>
      <c r="C236" t="s">
        <v>134</v>
      </c>
      <c r="D236" t="s">
        <v>522</v>
      </c>
      <c r="E236" t="s">
        <v>518</v>
      </c>
      <c r="F236" t="s">
        <v>24</v>
      </c>
      <c r="G236">
        <v>4279</v>
      </c>
      <c r="H236">
        <v>2462</v>
      </c>
      <c r="I236">
        <v>2069</v>
      </c>
      <c r="J236">
        <v>4531</v>
      </c>
      <c r="K236">
        <v>1336402</v>
      </c>
      <c r="L236" s="44">
        <f t="shared" si="9"/>
        <v>231</v>
      </c>
      <c r="M236" s="44">
        <f t="shared" si="10"/>
        <v>241</v>
      </c>
      <c r="N236" s="44">
        <f t="shared" si="11"/>
        <v>233</v>
      </c>
      <c r="P236" s="44">
        <f>IF(C236&lt;&gt;'Annual Total'!A238,1,"")</f>
        <v>1</v>
      </c>
    </row>
    <row r="237" spans="1:16" x14ac:dyDescent="0.25">
      <c r="A237" s="44">
        <v>2023</v>
      </c>
      <c r="B237">
        <v>2940</v>
      </c>
      <c r="C237" t="s">
        <v>152</v>
      </c>
      <c r="D237" t="s">
        <v>522</v>
      </c>
      <c r="E237" t="s">
        <v>518</v>
      </c>
      <c r="F237" t="s">
        <v>24</v>
      </c>
      <c r="G237">
        <v>4252</v>
      </c>
      <c r="H237">
        <v>2286</v>
      </c>
      <c r="I237">
        <v>1887</v>
      </c>
      <c r="J237">
        <v>4173</v>
      </c>
      <c r="K237">
        <v>1311172</v>
      </c>
      <c r="L237" s="44">
        <f t="shared" si="9"/>
        <v>235</v>
      </c>
      <c r="M237" s="44">
        <f t="shared" si="10"/>
        <v>250</v>
      </c>
      <c r="N237" s="44">
        <f t="shared" si="11"/>
        <v>235</v>
      </c>
      <c r="P237" s="44">
        <f>IF(C237&lt;&gt;'Annual Total'!A239,1,"")</f>
        <v>1</v>
      </c>
    </row>
    <row r="238" spans="1:16" x14ac:dyDescent="0.25">
      <c r="A238" s="44">
        <v>2023</v>
      </c>
      <c r="B238">
        <v>2950</v>
      </c>
      <c r="C238" t="s">
        <v>150</v>
      </c>
      <c r="D238" t="s">
        <v>522</v>
      </c>
      <c r="E238" t="s">
        <v>518</v>
      </c>
      <c r="F238" t="s">
        <v>24</v>
      </c>
      <c r="G238">
        <v>3396</v>
      </c>
      <c r="H238">
        <v>2046</v>
      </c>
      <c r="I238">
        <v>1703</v>
      </c>
      <c r="J238">
        <v>3749</v>
      </c>
      <c r="K238">
        <v>1069576</v>
      </c>
      <c r="L238" s="44">
        <f t="shared" si="9"/>
        <v>286</v>
      </c>
      <c r="M238" s="44">
        <f t="shared" si="10"/>
        <v>265</v>
      </c>
      <c r="N238" s="44">
        <f t="shared" si="11"/>
        <v>282</v>
      </c>
      <c r="P238" s="44">
        <f>IF(C238&lt;&gt;'Annual Total'!A240,1,"")</f>
        <v>1</v>
      </c>
    </row>
    <row r="239" spans="1:16" x14ac:dyDescent="0.25">
      <c r="A239" s="44">
        <v>2023</v>
      </c>
      <c r="B239">
        <v>2970</v>
      </c>
      <c r="C239" t="s">
        <v>146</v>
      </c>
      <c r="D239" t="s">
        <v>522</v>
      </c>
      <c r="E239" t="s">
        <v>518</v>
      </c>
      <c r="F239" t="s">
        <v>24</v>
      </c>
      <c r="G239">
        <v>1393</v>
      </c>
      <c r="H239">
        <v>473</v>
      </c>
      <c r="I239">
        <v>665</v>
      </c>
      <c r="J239">
        <v>1138</v>
      </c>
      <c r="K239">
        <v>418218</v>
      </c>
      <c r="L239" s="44">
        <f t="shared" si="9"/>
        <v>400</v>
      </c>
      <c r="M239" s="44">
        <f t="shared" si="10"/>
        <v>391</v>
      </c>
      <c r="N239" s="44">
        <f t="shared" si="11"/>
        <v>399</v>
      </c>
      <c r="P239" s="44">
        <f>IF(C239&lt;&gt;'Annual Total'!A241,1,"")</f>
        <v>1</v>
      </c>
    </row>
    <row r="240" spans="1:16" x14ac:dyDescent="0.25">
      <c r="A240" s="44">
        <v>2023</v>
      </c>
      <c r="B240">
        <v>2980</v>
      </c>
      <c r="C240" t="s">
        <v>144</v>
      </c>
      <c r="D240" t="s">
        <v>522</v>
      </c>
      <c r="E240" t="s">
        <v>518</v>
      </c>
      <c r="F240" t="s">
        <v>24</v>
      </c>
      <c r="G240">
        <v>2501</v>
      </c>
      <c r="H240">
        <v>938</v>
      </c>
      <c r="I240">
        <v>1164</v>
      </c>
      <c r="J240">
        <v>2102</v>
      </c>
      <c r="K240">
        <v>753338</v>
      </c>
      <c r="L240" s="44">
        <f t="shared" si="9"/>
        <v>341</v>
      </c>
      <c r="M240" s="44">
        <f t="shared" si="10"/>
        <v>337</v>
      </c>
      <c r="N240" s="44">
        <f t="shared" si="11"/>
        <v>342</v>
      </c>
      <c r="P240" s="44">
        <f>IF(C240&lt;&gt;'Annual Total'!A242,1,"")</f>
        <v>1</v>
      </c>
    </row>
    <row r="241" spans="1:16" x14ac:dyDescent="0.25">
      <c r="A241" s="44">
        <v>2023</v>
      </c>
      <c r="B241">
        <v>2990</v>
      </c>
      <c r="C241" t="s">
        <v>209</v>
      </c>
      <c r="D241" t="s">
        <v>522</v>
      </c>
      <c r="E241" t="s">
        <v>518</v>
      </c>
      <c r="F241" t="s">
        <v>24</v>
      </c>
      <c r="G241">
        <v>2866</v>
      </c>
      <c r="H241">
        <v>1310</v>
      </c>
      <c r="I241">
        <v>1308</v>
      </c>
      <c r="J241">
        <v>2618</v>
      </c>
      <c r="K241">
        <v>873254</v>
      </c>
      <c r="L241" s="44">
        <f t="shared" si="9"/>
        <v>314</v>
      </c>
      <c r="M241" s="44">
        <f t="shared" si="10"/>
        <v>320</v>
      </c>
      <c r="N241" s="44">
        <f t="shared" si="11"/>
        <v>315</v>
      </c>
      <c r="P241" s="44">
        <f>IF(C241&lt;&gt;'Annual Total'!A243,1,"")</f>
        <v>1</v>
      </c>
    </row>
    <row r="242" spans="1:16" x14ac:dyDescent="0.25">
      <c r="A242" s="44">
        <v>2023</v>
      </c>
      <c r="B242">
        <v>3000</v>
      </c>
      <c r="C242" t="s">
        <v>154</v>
      </c>
      <c r="D242" t="s">
        <v>522</v>
      </c>
      <c r="E242" t="s">
        <v>518</v>
      </c>
      <c r="F242" t="s">
        <v>24</v>
      </c>
      <c r="G242">
        <v>3993</v>
      </c>
      <c r="H242">
        <v>2475</v>
      </c>
      <c r="I242">
        <v>2038</v>
      </c>
      <c r="J242">
        <v>4513</v>
      </c>
      <c r="K242">
        <v>1263578</v>
      </c>
      <c r="L242" s="44">
        <f t="shared" si="9"/>
        <v>248</v>
      </c>
      <c r="M242" s="44">
        <f t="shared" si="10"/>
        <v>242</v>
      </c>
      <c r="N242" s="44">
        <f t="shared" si="11"/>
        <v>244</v>
      </c>
      <c r="P242" s="44">
        <f>IF(C242&lt;&gt;'Annual Total'!A244,1,"")</f>
        <v>1</v>
      </c>
    </row>
    <row r="243" spans="1:16" x14ac:dyDescent="0.25">
      <c r="A243" s="44">
        <v>2023</v>
      </c>
      <c r="B243">
        <v>3030</v>
      </c>
      <c r="C243" t="s">
        <v>258</v>
      </c>
      <c r="D243" t="s">
        <v>523</v>
      </c>
      <c r="E243" t="s">
        <v>518</v>
      </c>
      <c r="F243" t="s">
        <v>24</v>
      </c>
      <c r="G243">
        <v>2315</v>
      </c>
      <c r="H243">
        <v>1487</v>
      </c>
      <c r="I243">
        <v>1332</v>
      </c>
      <c r="J243">
        <v>2819</v>
      </c>
      <c r="K243">
        <v>744994</v>
      </c>
      <c r="L243" s="44">
        <f t="shared" si="9"/>
        <v>349</v>
      </c>
      <c r="M243" s="44">
        <f t="shared" si="10"/>
        <v>308</v>
      </c>
      <c r="N243" s="44">
        <f t="shared" si="11"/>
        <v>343</v>
      </c>
      <c r="P243" s="44">
        <f>IF(C243&lt;&gt;'Annual Total'!A245,1,"")</f>
        <v>1</v>
      </c>
    </row>
    <row r="244" spans="1:16" x14ac:dyDescent="0.25">
      <c r="A244" s="44">
        <v>2023</v>
      </c>
      <c r="B244">
        <v>3040</v>
      </c>
      <c r="C244" t="s">
        <v>178</v>
      </c>
      <c r="D244" t="s">
        <v>523</v>
      </c>
      <c r="E244" t="s">
        <v>518</v>
      </c>
      <c r="F244" t="s">
        <v>24</v>
      </c>
      <c r="G244">
        <v>8299</v>
      </c>
      <c r="H244">
        <v>4936</v>
      </c>
      <c r="I244">
        <v>4546</v>
      </c>
      <c r="J244">
        <v>9482</v>
      </c>
      <c r="K244">
        <v>2635382</v>
      </c>
      <c r="L244" s="44">
        <f t="shared" si="9"/>
        <v>132</v>
      </c>
      <c r="M244" s="44">
        <f t="shared" si="10"/>
        <v>134</v>
      </c>
      <c r="N244" s="44">
        <f t="shared" si="11"/>
        <v>134</v>
      </c>
      <c r="P244" s="44">
        <f>IF(C244&lt;&gt;'Annual Total'!A246,1,"")</f>
        <v>1</v>
      </c>
    </row>
    <row r="245" spans="1:16" x14ac:dyDescent="0.25">
      <c r="A245" s="44">
        <v>2023</v>
      </c>
      <c r="B245">
        <v>3050</v>
      </c>
      <c r="C245" t="s">
        <v>269</v>
      </c>
      <c r="D245" t="s">
        <v>523</v>
      </c>
      <c r="E245" t="s">
        <v>518</v>
      </c>
      <c r="F245" t="s">
        <v>24</v>
      </c>
      <c r="G245">
        <v>9420</v>
      </c>
      <c r="H245">
        <v>4281</v>
      </c>
      <c r="I245">
        <v>3513</v>
      </c>
      <c r="J245">
        <v>7794</v>
      </c>
      <c r="K245">
        <v>2821135</v>
      </c>
      <c r="L245" s="44">
        <f t="shared" si="9"/>
        <v>107</v>
      </c>
      <c r="M245" s="44">
        <f t="shared" si="10"/>
        <v>162</v>
      </c>
      <c r="N245" s="44">
        <f t="shared" si="11"/>
        <v>117</v>
      </c>
      <c r="P245" s="44">
        <f>IF(C245&lt;&gt;'Annual Total'!A247,1,"")</f>
        <v>1</v>
      </c>
    </row>
    <row r="246" spans="1:16" x14ac:dyDescent="0.25">
      <c r="A246" s="44">
        <v>2023</v>
      </c>
      <c r="B246">
        <v>3060</v>
      </c>
      <c r="C246" t="s">
        <v>247</v>
      </c>
      <c r="D246" t="s">
        <v>523</v>
      </c>
      <c r="E246" t="s">
        <v>518</v>
      </c>
      <c r="F246" t="s">
        <v>24</v>
      </c>
      <c r="G246">
        <v>3098</v>
      </c>
      <c r="H246">
        <v>1675</v>
      </c>
      <c r="I246">
        <v>1394</v>
      </c>
      <c r="J246">
        <v>3069</v>
      </c>
      <c r="K246">
        <v>956059</v>
      </c>
      <c r="L246" s="44">
        <f t="shared" si="9"/>
        <v>300</v>
      </c>
      <c r="M246" s="44">
        <f t="shared" si="10"/>
        <v>299</v>
      </c>
      <c r="N246" s="44">
        <f t="shared" si="11"/>
        <v>299</v>
      </c>
      <c r="P246" s="44">
        <f>IF(C246&lt;&gt;'Annual Total'!A248,1,"")</f>
        <v>1</v>
      </c>
    </row>
    <row r="247" spans="1:16" x14ac:dyDescent="0.25">
      <c r="A247" s="44">
        <v>2023</v>
      </c>
      <c r="B247">
        <v>3070</v>
      </c>
      <c r="C247" t="s">
        <v>165</v>
      </c>
      <c r="D247" t="s">
        <v>523</v>
      </c>
      <c r="E247" t="s">
        <v>518</v>
      </c>
      <c r="F247" t="s">
        <v>24</v>
      </c>
      <c r="G247">
        <v>5055</v>
      </c>
      <c r="H247">
        <v>2964</v>
      </c>
      <c r="I247">
        <v>2564</v>
      </c>
      <c r="J247">
        <v>5528</v>
      </c>
      <c r="K247">
        <v>1589246</v>
      </c>
      <c r="L247" s="44">
        <f t="shared" si="9"/>
        <v>198</v>
      </c>
      <c r="M247" s="44">
        <f t="shared" si="10"/>
        <v>212</v>
      </c>
      <c r="N247" s="44">
        <f t="shared" si="11"/>
        <v>205</v>
      </c>
      <c r="P247" s="44">
        <f>IF(C247&lt;&gt;'Annual Total'!A249,1,"")</f>
        <v>1</v>
      </c>
    </row>
    <row r="248" spans="1:16" x14ac:dyDescent="0.25">
      <c r="A248" s="44">
        <v>2023</v>
      </c>
      <c r="B248">
        <v>3080</v>
      </c>
      <c r="C248" t="s">
        <v>229</v>
      </c>
      <c r="D248" t="s">
        <v>523</v>
      </c>
      <c r="E248" t="s">
        <v>518</v>
      </c>
      <c r="F248" t="s">
        <v>24</v>
      </c>
      <c r="G248">
        <v>14143</v>
      </c>
      <c r="H248">
        <v>6334</v>
      </c>
      <c r="I248">
        <v>5493</v>
      </c>
      <c r="J248">
        <v>11827</v>
      </c>
      <c r="K248">
        <v>4244252</v>
      </c>
      <c r="L248" s="44">
        <f t="shared" si="9"/>
        <v>61</v>
      </c>
      <c r="M248" s="44">
        <f t="shared" si="10"/>
        <v>98</v>
      </c>
      <c r="N248" s="44">
        <f t="shared" si="11"/>
        <v>66</v>
      </c>
      <c r="P248" s="44">
        <f>IF(C248&lt;&gt;'Annual Total'!A250,1,"")</f>
        <v>1</v>
      </c>
    </row>
    <row r="249" spans="1:16" x14ac:dyDescent="0.25">
      <c r="A249" s="44">
        <v>2023</v>
      </c>
      <c r="B249">
        <v>3090</v>
      </c>
      <c r="C249" t="s">
        <v>160</v>
      </c>
      <c r="D249" t="s">
        <v>523</v>
      </c>
      <c r="E249" t="s">
        <v>518</v>
      </c>
      <c r="F249" t="s">
        <v>24</v>
      </c>
      <c r="G249">
        <v>3987</v>
      </c>
      <c r="H249">
        <v>1770</v>
      </c>
      <c r="I249">
        <v>1798</v>
      </c>
      <c r="J249">
        <v>3568</v>
      </c>
      <c r="K249">
        <v>1211324</v>
      </c>
      <c r="L249" s="44">
        <f t="shared" si="9"/>
        <v>249</v>
      </c>
      <c r="M249" s="44">
        <f t="shared" si="10"/>
        <v>275</v>
      </c>
      <c r="N249" s="44">
        <f t="shared" si="11"/>
        <v>255</v>
      </c>
      <c r="P249" s="44">
        <f>IF(C249&lt;&gt;'Annual Total'!A251,1,"")</f>
        <v>1</v>
      </c>
    </row>
    <row r="250" spans="1:16" x14ac:dyDescent="0.25">
      <c r="A250" s="44">
        <v>2023</v>
      </c>
      <c r="B250">
        <v>3100</v>
      </c>
      <c r="C250" t="s">
        <v>159</v>
      </c>
      <c r="D250" t="s">
        <v>523</v>
      </c>
      <c r="E250" t="s">
        <v>518</v>
      </c>
      <c r="F250" t="s">
        <v>24</v>
      </c>
      <c r="G250">
        <v>3809</v>
      </c>
      <c r="H250">
        <v>1827</v>
      </c>
      <c r="I250">
        <v>1793</v>
      </c>
      <c r="J250">
        <v>3620</v>
      </c>
      <c r="K250">
        <v>1169052</v>
      </c>
      <c r="L250" s="44">
        <f t="shared" si="9"/>
        <v>265</v>
      </c>
      <c r="M250" s="44">
        <f t="shared" si="10"/>
        <v>272</v>
      </c>
      <c r="N250" s="44">
        <f t="shared" si="11"/>
        <v>268</v>
      </c>
      <c r="P250" s="44">
        <f>IF(C250&lt;&gt;'Annual Total'!A252,1,"")</f>
        <v>1</v>
      </c>
    </row>
    <row r="251" spans="1:16" x14ac:dyDescent="0.25">
      <c r="A251" s="44">
        <v>2023</v>
      </c>
      <c r="B251">
        <v>3110</v>
      </c>
      <c r="C251" t="s">
        <v>157</v>
      </c>
      <c r="D251" t="s">
        <v>523</v>
      </c>
      <c r="E251" t="s">
        <v>518</v>
      </c>
      <c r="F251" t="s">
        <v>24</v>
      </c>
      <c r="G251">
        <v>2141</v>
      </c>
      <c r="H251">
        <v>1006</v>
      </c>
      <c r="I251">
        <v>866</v>
      </c>
      <c r="J251">
        <v>1872</v>
      </c>
      <c r="K251">
        <v>646824</v>
      </c>
      <c r="L251" s="44">
        <f t="shared" si="9"/>
        <v>354</v>
      </c>
      <c r="M251" s="44">
        <f t="shared" si="10"/>
        <v>350</v>
      </c>
      <c r="N251" s="44">
        <f t="shared" si="11"/>
        <v>354</v>
      </c>
      <c r="P251" s="44">
        <f>IF(C251&lt;&gt;'Annual Total'!A253,1,"")</f>
        <v>1</v>
      </c>
    </row>
    <row r="252" spans="1:16" x14ac:dyDescent="0.25">
      <c r="A252" s="44">
        <v>2023</v>
      </c>
      <c r="B252">
        <v>3120</v>
      </c>
      <c r="C252" t="s">
        <v>254</v>
      </c>
      <c r="D252" t="s">
        <v>523</v>
      </c>
      <c r="E252" t="s">
        <v>518</v>
      </c>
      <c r="F252" t="s">
        <v>24</v>
      </c>
      <c r="G252">
        <v>7134</v>
      </c>
      <c r="H252">
        <v>3573</v>
      </c>
      <c r="I252">
        <v>2936</v>
      </c>
      <c r="J252">
        <v>6509</v>
      </c>
      <c r="K252">
        <v>2170621</v>
      </c>
      <c r="L252" s="44">
        <f t="shared" si="9"/>
        <v>145</v>
      </c>
      <c r="M252" s="44">
        <f t="shared" si="10"/>
        <v>186</v>
      </c>
      <c r="N252" s="44">
        <f t="shared" si="11"/>
        <v>151</v>
      </c>
      <c r="P252" s="44">
        <f>IF(C252&lt;&gt;'Annual Total'!A254,1,"")</f>
        <v>1</v>
      </c>
    </row>
    <row r="253" spans="1:16" x14ac:dyDescent="0.25">
      <c r="A253" s="44">
        <v>2023</v>
      </c>
      <c r="B253">
        <v>3130</v>
      </c>
      <c r="C253" t="s">
        <v>195</v>
      </c>
      <c r="D253" t="s">
        <v>523</v>
      </c>
      <c r="E253" t="s">
        <v>518</v>
      </c>
      <c r="F253" t="s">
        <v>24</v>
      </c>
      <c r="G253">
        <v>4098</v>
      </c>
      <c r="H253">
        <v>2515</v>
      </c>
      <c r="I253">
        <v>2125</v>
      </c>
      <c r="J253">
        <v>4640</v>
      </c>
      <c r="K253">
        <v>1296344</v>
      </c>
      <c r="L253" s="44">
        <f t="shared" si="9"/>
        <v>245</v>
      </c>
      <c r="M253" s="44">
        <f t="shared" si="10"/>
        <v>237</v>
      </c>
      <c r="N253" s="44">
        <f t="shared" si="11"/>
        <v>239</v>
      </c>
      <c r="P253" s="44">
        <f>IF(C253&lt;&gt;'Annual Total'!A255,1,"")</f>
        <v>1</v>
      </c>
    </row>
    <row r="254" spans="1:16" x14ac:dyDescent="0.25">
      <c r="A254" s="44">
        <v>2023</v>
      </c>
      <c r="B254">
        <v>3140</v>
      </c>
      <c r="C254" t="s">
        <v>176</v>
      </c>
      <c r="D254" t="s">
        <v>523</v>
      </c>
      <c r="E254" t="s">
        <v>518</v>
      </c>
      <c r="F254" t="s">
        <v>24</v>
      </c>
      <c r="G254">
        <v>2528</v>
      </c>
      <c r="H254">
        <v>1547</v>
      </c>
      <c r="I254">
        <v>1243</v>
      </c>
      <c r="J254">
        <v>2790</v>
      </c>
      <c r="K254">
        <v>795709</v>
      </c>
      <c r="L254" s="44">
        <f t="shared" si="9"/>
        <v>339</v>
      </c>
      <c r="M254" s="44">
        <f t="shared" si="10"/>
        <v>310</v>
      </c>
      <c r="N254" s="44">
        <f t="shared" si="11"/>
        <v>334</v>
      </c>
      <c r="P254" s="44">
        <f>IF(C254&lt;&gt;'Annual Total'!A256,1,"")</f>
        <v>1</v>
      </c>
    </row>
    <row r="255" spans="1:16" x14ac:dyDescent="0.25">
      <c r="A255" s="44">
        <v>2023</v>
      </c>
      <c r="B255">
        <v>3150</v>
      </c>
      <c r="C255" t="s">
        <v>187</v>
      </c>
      <c r="D255" t="s">
        <v>523</v>
      </c>
      <c r="E255" t="s">
        <v>518</v>
      </c>
      <c r="F255" t="s">
        <v>24</v>
      </c>
      <c r="G255">
        <v>10537</v>
      </c>
      <c r="H255">
        <v>5292</v>
      </c>
      <c r="I255">
        <v>4137</v>
      </c>
      <c r="J255">
        <v>9429</v>
      </c>
      <c r="K255">
        <v>3194658</v>
      </c>
      <c r="L255" s="44">
        <f t="shared" si="9"/>
        <v>95</v>
      </c>
      <c r="M255" s="44">
        <f t="shared" si="10"/>
        <v>136</v>
      </c>
      <c r="N255" s="44">
        <f t="shared" si="11"/>
        <v>102</v>
      </c>
      <c r="P255" s="44">
        <f>IF(C255&lt;&gt;'Annual Total'!A257,1,"")</f>
        <v>1</v>
      </c>
    </row>
    <row r="256" spans="1:16" x14ac:dyDescent="0.25">
      <c r="A256" s="44">
        <v>2023</v>
      </c>
      <c r="B256">
        <v>3160</v>
      </c>
      <c r="C256" t="s">
        <v>260</v>
      </c>
      <c r="D256" t="s">
        <v>523</v>
      </c>
      <c r="E256" t="s">
        <v>518</v>
      </c>
      <c r="F256" t="s">
        <v>24</v>
      </c>
      <c r="G256">
        <v>4102</v>
      </c>
      <c r="H256">
        <v>3055</v>
      </c>
      <c r="I256">
        <v>2503</v>
      </c>
      <c r="J256">
        <v>5558</v>
      </c>
      <c r="K256">
        <v>1348897</v>
      </c>
      <c r="L256" s="44">
        <f t="shared" si="9"/>
        <v>244</v>
      </c>
      <c r="M256" s="44">
        <f t="shared" si="10"/>
        <v>210</v>
      </c>
      <c r="N256" s="44">
        <f t="shared" si="11"/>
        <v>229</v>
      </c>
      <c r="P256" s="44">
        <f>IF(C256&lt;&gt;'Annual Total'!A258,1,"")</f>
        <v>1</v>
      </c>
    </row>
    <row r="257" spans="1:16" x14ac:dyDescent="0.25">
      <c r="A257" s="44">
        <v>2023</v>
      </c>
      <c r="B257">
        <v>3180</v>
      </c>
      <c r="C257" t="s">
        <v>148</v>
      </c>
      <c r="D257" t="s">
        <v>523</v>
      </c>
      <c r="E257" t="s">
        <v>518</v>
      </c>
      <c r="F257" t="s">
        <v>24</v>
      </c>
      <c r="G257">
        <v>7104</v>
      </c>
      <c r="H257">
        <v>3711</v>
      </c>
      <c r="I257">
        <v>2818</v>
      </c>
      <c r="J257">
        <v>6529</v>
      </c>
      <c r="K257">
        <v>2160144</v>
      </c>
      <c r="L257" s="44">
        <f t="shared" si="9"/>
        <v>146</v>
      </c>
      <c r="M257" s="44">
        <f t="shared" si="10"/>
        <v>185</v>
      </c>
      <c r="N257" s="44">
        <f t="shared" si="11"/>
        <v>153</v>
      </c>
      <c r="P257" s="44">
        <f>IF(C257&lt;&gt;'Annual Total'!A259,1,"")</f>
        <v>1</v>
      </c>
    </row>
    <row r="258" spans="1:16" x14ac:dyDescent="0.25">
      <c r="A258" s="44">
        <v>2023</v>
      </c>
      <c r="B258">
        <v>3230</v>
      </c>
      <c r="C258" t="s">
        <v>259</v>
      </c>
      <c r="D258" t="s">
        <v>524</v>
      </c>
      <c r="E258" t="s">
        <v>518</v>
      </c>
      <c r="F258" t="s">
        <v>24</v>
      </c>
      <c r="G258">
        <v>1090</v>
      </c>
      <c r="H258">
        <v>706</v>
      </c>
      <c r="I258">
        <v>591</v>
      </c>
      <c r="J258">
        <v>1297</v>
      </c>
      <c r="K258">
        <v>348208</v>
      </c>
      <c r="L258" s="44">
        <f t="shared" ref="L258:L321" si="12">_xlfn.RANK.EQ($G258,$G$2:$G$425,0)</f>
        <v>410</v>
      </c>
      <c r="M258" s="44">
        <f t="shared" ref="M258:M321" si="13">_xlfn.RANK.EQ($J258,$J$2:$J$425,0)</f>
        <v>386</v>
      </c>
      <c r="N258" s="44">
        <f t="shared" ref="N258:N321" si="14">_xlfn.RANK.EQ($K258,$K$2:$K$425,0)</f>
        <v>409</v>
      </c>
      <c r="P258" s="44">
        <f>IF(C258&lt;&gt;'Annual Total'!A260,1,"")</f>
        <v>1</v>
      </c>
    </row>
    <row r="259" spans="1:16" x14ac:dyDescent="0.25">
      <c r="A259" s="44">
        <v>2023</v>
      </c>
      <c r="B259">
        <v>3290</v>
      </c>
      <c r="C259" t="s">
        <v>248</v>
      </c>
      <c r="D259" t="s">
        <v>481</v>
      </c>
      <c r="E259" t="s">
        <v>518</v>
      </c>
      <c r="F259" t="s">
        <v>24</v>
      </c>
      <c r="G259">
        <v>1178</v>
      </c>
      <c r="H259">
        <v>210</v>
      </c>
      <c r="I259">
        <v>182</v>
      </c>
      <c r="J259">
        <v>392</v>
      </c>
      <c r="K259">
        <v>320508</v>
      </c>
      <c r="L259" s="44">
        <f t="shared" si="12"/>
        <v>407</v>
      </c>
      <c r="M259" s="44">
        <f t="shared" si="13"/>
        <v>420</v>
      </c>
      <c r="N259" s="44">
        <f t="shared" si="14"/>
        <v>410</v>
      </c>
      <c r="P259" s="44">
        <f>IF(C259&lt;&gt;'Annual Total'!A261,1,"")</f>
        <v>1</v>
      </c>
    </row>
    <row r="260" spans="1:16" x14ac:dyDescent="0.25">
      <c r="A260" s="44">
        <v>2023</v>
      </c>
      <c r="B260">
        <v>3300</v>
      </c>
      <c r="C260" t="s">
        <v>51</v>
      </c>
      <c r="D260" t="s">
        <v>481</v>
      </c>
      <c r="E260" t="s">
        <v>518</v>
      </c>
      <c r="F260" t="s">
        <v>24</v>
      </c>
      <c r="G260">
        <v>1744</v>
      </c>
      <c r="H260">
        <v>368</v>
      </c>
      <c r="I260">
        <v>296</v>
      </c>
      <c r="J260">
        <v>664</v>
      </c>
      <c r="K260">
        <v>479429</v>
      </c>
      <c r="L260" s="44">
        <f t="shared" si="12"/>
        <v>378</v>
      </c>
      <c r="M260" s="44">
        <f t="shared" si="13"/>
        <v>410</v>
      </c>
      <c r="N260" s="44">
        <f t="shared" si="14"/>
        <v>388</v>
      </c>
      <c r="P260" s="44">
        <f>IF(C260&lt;&gt;'Annual Total'!A262,1,"")</f>
        <v>1</v>
      </c>
    </row>
    <row r="261" spans="1:16" x14ac:dyDescent="0.25">
      <c r="A261" s="44">
        <v>2023</v>
      </c>
      <c r="B261">
        <v>3310</v>
      </c>
      <c r="C261" t="s">
        <v>163</v>
      </c>
      <c r="D261" t="s">
        <v>481</v>
      </c>
      <c r="E261" t="s">
        <v>518</v>
      </c>
      <c r="F261" t="s">
        <v>24</v>
      </c>
      <c r="G261">
        <v>1385</v>
      </c>
      <c r="H261">
        <v>340</v>
      </c>
      <c r="I261">
        <v>292</v>
      </c>
      <c r="J261">
        <v>632</v>
      </c>
      <c r="K261">
        <v>386152</v>
      </c>
      <c r="L261" s="44">
        <f t="shared" si="12"/>
        <v>401</v>
      </c>
      <c r="M261" s="44">
        <f t="shared" si="13"/>
        <v>411</v>
      </c>
      <c r="N261" s="44">
        <f t="shared" si="14"/>
        <v>402</v>
      </c>
      <c r="P261" s="44">
        <f>IF(C261&lt;&gt;'Annual Total'!A263,1,"")</f>
        <v>1</v>
      </c>
    </row>
    <row r="262" spans="1:16" x14ac:dyDescent="0.25">
      <c r="A262" s="44">
        <v>2023</v>
      </c>
      <c r="B262">
        <v>3320</v>
      </c>
      <c r="C262" t="s">
        <v>230</v>
      </c>
      <c r="D262" t="s">
        <v>481</v>
      </c>
      <c r="E262" t="s">
        <v>518</v>
      </c>
      <c r="F262" t="s">
        <v>24</v>
      </c>
      <c r="G262">
        <v>2422</v>
      </c>
      <c r="H262">
        <v>905</v>
      </c>
      <c r="I262">
        <v>796</v>
      </c>
      <c r="J262">
        <v>1701</v>
      </c>
      <c r="K262">
        <v>711229</v>
      </c>
      <c r="L262" s="44">
        <f t="shared" si="12"/>
        <v>345</v>
      </c>
      <c r="M262" s="44">
        <f t="shared" si="13"/>
        <v>363</v>
      </c>
      <c r="N262" s="44">
        <f t="shared" si="14"/>
        <v>349</v>
      </c>
      <c r="P262" s="44">
        <f>IF(C262&lt;&gt;'Annual Total'!A264,1,"")</f>
        <v>1</v>
      </c>
    </row>
    <row r="263" spans="1:16" x14ac:dyDescent="0.25">
      <c r="A263" s="44">
        <v>2023</v>
      </c>
      <c r="B263">
        <v>3330</v>
      </c>
      <c r="C263" t="s">
        <v>162</v>
      </c>
      <c r="D263" t="s">
        <v>481</v>
      </c>
      <c r="E263" t="s">
        <v>518</v>
      </c>
      <c r="F263" t="s">
        <v>24</v>
      </c>
      <c r="G263">
        <v>1888</v>
      </c>
      <c r="H263">
        <v>558</v>
      </c>
      <c r="I263">
        <v>487</v>
      </c>
      <c r="J263">
        <v>1045</v>
      </c>
      <c r="K263">
        <v>538576</v>
      </c>
      <c r="L263" s="44">
        <f t="shared" si="12"/>
        <v>370</v>
      </c>
      <c r="M263" s="44">
        <f t="shared" si="13"/>
        <v>400</v>
      </c>
      <c r="N263" s="44">
        <f t="shared" si="14"/>
        <v>377</v>
      </c>
      <c r="P263" s="44">
        <f>IF(C263&lt;&gt;'Annual Total'!A265,1,"")</f>
        <v>1</v>
      </c>
    </row>
    <row r="264" spans="1:16" x14ac:dyDescent="0.25">
      <c r="A264" s="44">
        <v>2023</v>
      </c>
      <c r="B264">
        <v>3340</v>
      </c>
      <c r="C264" t="s">
        <v>161</v>
      </c>
      <c r="D264" t="s">
        <v>481</v>
      </c>
      <c r="E264" t="s">
        <v>518</v>
      </c>
      <c r="F264" t="s">
        <v>24</v>
      </c>
      <c r="G264">
        <v>2120</v>
      </c>
      <c r="H264">
        <v>583</v>
      </c>
      <c r="I264">
        <v>510</v>
      </c>
      <c r="J264">
        <v>1093</v>
      </c>
      <c r="K264">
        <v>600279</v>
      </c>
      <c r="L264" s="44">
        <f t="shared" si="12"/>
        <v>355</v>
      </c>
      <c r="M264" s="44">
        <f t="shared" si="13"/>
        <v>394</v>
      </c>
      <c r="N264" s="44">
        <f t="shared" si="14"/>
        <v>360</v>
      </c>
      <c r="P264" s="44">
        <f>IF(C264&lt;&gt;'Annual Total'!A266,1,"")</f>
        <v>1</v>
      </c>
    </row>
    <row r="265" spans="1:16" x14ac:dyDescent="0.25">
      <c r="A265" s="44">
        <v>2023</v>
      </c>
      <c r="B265">
        <v>3350</v>
      </c>
      <c r="C265" t="s">
        <v>168</v>
      </c>
      <c r="D265" t="s">
        <v>481</v>
      </c>
      <c r="E265" t="s">
        <v>518</v>
      </c>
      <c r="F265" t="s">
        <v>24</v>
      </c>
      <c r="G265">
        <v>986</v>
      </c>
      <c r="H265">
        <v>290</v>
      </c>
      <c r="I265">
        <v>237</v>
      </c>
      <c r="J265">
        <v>527</v>
      </c>
      <c r="K265">
        <v>279620</v>
      </c>
      <c r="L265" s="44">
        <f t="shared" si="12"/>
        <v>413</v>
      </c>
      <c r="M265" s="44">
        <f t="shared" si="13"/>
        <v>414</v>
      </c>
      <c r="N265" s="44">
        <f t="shared" si="14"/>
        <v>413</v>
      </c>
      <c r="P265" s="44">
        <f>IF(C265&lt;&gt;'Annual Total'!A267,1,"")</f>
        <v>1</v>
      </c>
    </row>
    <row r="266" spans="1:16" x14ac:dyDescent="0.25">
      <c r="A266" s="44">
        <v>2023</v>
      </c>
      <c r="B266">
        <v>3360</v>
      </c>
      <c r="C266" t="s">
        <v>158</v>
      </c>
      <c r="D266" t="s">
        <v>481</v>
      </c>
      <c r="E266" t="s">
        <v>518</v>
      </c>
      <c r="F266" t="s">
        <v>24</v>
      </c>
      <c r="G266">
        <v>1359</v>
      </c>
      <c r="H266">
        <v>298</v>
      </c>
      <c r="I266">
        <v>334</v>
      </c>
      <c r="J266">
        <v>632</v>
      </c>
      <c r="K266">
        <v>381174</v>
      </c>
      <c r="L266" s="44">
        <f t="shared" si="12"/>
        <v>402</v>
      </c>
      <c r="M266" s="44">
        <f t="shared" si="13"/>
        <v>411</v>
      </c>
      <c r="N266" s="44">
        <f t="shared" si="14"/>
        <v>404</v>
      </c>
      <c r="P266" s="44">
        <f>IF(C266&lt;&gt;'Annual Total'!A268,1,"")</f>
        <v>1</v>
      </c>
    </row>
    <row r="267" spans="1:16" x14ac:dyDescent="0.25">
      <c r="A267" s="44">
        <v>2023</v>
      </c>
      <c r="B267">
        <v>3370</v>
      </c>
      <c r="C267" t="s">
        <v>135</v>
      </c>
      <c r="D267" t="s">
        <v>481</v>
      </c>
      <c r="E267" t="s">
        <v>518</v>
      </c>
      <c r="F267" t="s">
        <v>24</v>
      </c>
      <c r="G267">
        <v>2531</v>
      </c>
      <c r="H267">
        <v>730</v>
      </c>
      <c r="I267">
        <v>704</v>
      </c>
      <c r="J267">
        <v>1434</v>
      </c>
      <c r="K267">
        <v>724074</v>
      </c>
      <c r="L267" s="44">
        <f t="shared" si="12"/>
        <v>338</v>
      </c>
      <c r="M267" s="44">
        <f t="shared" si="13"/>
        <v>378</v>
      </c>
      <c r="N267" s="44">
        <f t="shared" si="14"/>
        <v>348</v>
      </c>
      <c r="P267" s="44">
        <f>IF(C267&lt;&gt;'Annual Total'!A269,1,"")</f>
        <v>1</v>
      </c>
    </row>
    <row r="268" spans="1:16" x14ac:dyDescent="0.25">
      <c r="A268" s="44">
        <v>2023</v>
      </c>
      <c r="B268">
        <v>3380</v>
      </c>
      <c r="C268" t="s">
        <v>202</v>
      </c>
      <c r="D268" t="s">
        <v>481</v>
      </c>
      <c r="E268" t="s">
        <v>518</v>
      </c>
      <c r="F268" t="s">
        <v>24</v>
      </c>
      <c r="G268">
        <v>3007</v>
      </c>
      <c r="H268">
        <v>754</v>
      </c>
      <c r="I268">
        <v>727</v>
      </c>
      <c r="J268">
        <v>1481</v>
      </c>
      <c r="K268">
        <v>848061</v>
      </c>
      <c r="L268" s="44">
        <f t="shared" si="12"/>
        <v>309</v>
      </c>
      <c r="M268" s="44">
        <f t="shared" si="13"/>
        <v>377</v>
      </c>
      <c r="N268" s="44">
        <f t="shared" si="14"/>
        <v>320</v>
      </c>
      <c r="P268" s="44">
        <f>IF(C268&lt;&gt;'Annual Total'!A270,1,"")</f>
        <v>1</v>
      </c>
    </row>
    <row r="269" spans="1:16" x14ac:dyDescent="0.25">
      <c r="A269" s="44">
        <v>2023</v>
      </c>
      <c r="B269">
        <v>3390</v>
      </c>
      <c r="C269" t="s">
        <v>188</v>
      </c>
      <c r="D269" t="s">
        <v>481</v>
      </c>
      <c r="E269" t="s">
        <v>518</v>
      </c>
      <c r="F269" t="s">
        <v>24</v>
      </c>
      <c r="G269">
        <v>6312</v>
      </c>
      <c r="H269">
        <v>4543</v>
      </c>
      <c r="I269">
        <v>3849</v>
      </c>
      <c r="J269">
        <v>8392</v>
      </c>
      <c r="K269">
        <v>2060505</v>
      </c>
      <c r="L269" s="44">
        <f t="shared" si="12"/>
        <v>165</v>
      </c>
      <c r="M269" s="44">
        <f t="shared" si="13"/>
        <v>150</v>
      </c>
      <c r="N269" s="44">
        <f t="shared" si="14"/>
        <v>164</v>
      </c>
      <c r="P269" s="44">
        <f>IF(C269&lt;&gt;'Annual Total'!A271,1,"")</f>
        <v>1</v>
      </c>
    </row>
    <row r="270" spans="1:16" x14ac:dyDescent="0.25">
      <c r="A270" s="44">
        <v>2023</v>
      </c>
      <c r="B270">
        <v>3400</v>
      </c>
      <c r="C270" t="s">
        <v>210</v>
      </c>
      <c r="D270" t="s">
        <v>481</v>
      </c>
      <c r="E270" t="s">
        <v>518</v>
      </c>
      <c r="F270" t="s">
        <v>24</v>
      </c>
      <c r="G270">
        <v>4259</v>
      </c>
      <c r="H270">
        <v>2624</v>
      </c>
      <c r="I270">
        <v>2189</v>
      </c>
      <c r="J270">
        <v>4813</v>
      </c>
      <c r="K270">
        <v>1341506</v>
      </c>
      <c r="L270" s="44">
        <f t="shared" si="12"/>
        <v>232</v>
      </c>
      <c r="M270" s="44">
        <f t="shared" si="13"/>
        <v>231</v>
      </c>
      <c r="N270" s="44">
        <f t="shared" si="14"/>
        <v>231</v>
      </c>
      <c r="P270" s="44">
        <f>IF(C270&lt;&gt;'Annual Total'!A272,1,"")</f>
        <v>1</v>
      </c>
    </row>
    <row r="271" spans="1:16" x14ac:dyDescent="0.25">
      <c r="A271" s="44">
        <v>2023</v>
      </c>
      <c r="B271">
        <v>3410</v>
      </c>
      <c r="C271" t="s">
        <v>133</v>
      </c>
      <c r="D271" t="s">
        <v>481</v>
      </c>
      <c r="E271" t="s">
        <v>518</v>
      </c>
      <c r="F271" t="s">
        <v>24</v>
      </c>
      <c r="G271">
        <v>4292</v>
      </c>
      <c r="H271">
        <v>3075</v>
      </c>
      <c r="I271">
        <v>2456</v>
      </c>
      <c r="J271">
        <v>5531</v>
      </c>
      <c r="K271">
        <v>1390166</v>
      </c>
      <c r="L271" s="44">
        <f t="shared" si="12"/>
        <v>230</v>
      </c>
      <c r="M271" s="44">
        <f t="shared" si="13"/>
        <v>211</v>
      </c>
      <c r="N271" s="44">
        <f t="shared" si="14"/>
        <v>227</v>
      </c>
      <c r="P271" s="44">
        <f>IF(C271&lt;&gt;'Annual Total'!A273,1,"")</f>
        <v>1</v>
      </c>
    </row>
    <row r="272" spans="1:16" x14ac:dyDescent="0.25">
      <c r="A272" s="44">
        <v>2023</v>
      </c>
      <c r="B272">
        <v>3420</v>
      </c>
      <c r="C272" t="s">
        <v>149</v>
      </c>
      <c r="D272" t="s">
        <v>481</v>
      </c>
      <c r="E272" t="s">
        <v>518</v>
      </c>
      <c r="F272" t="s">
        <v>24</v>
      </c>
      <c r="G272">
        <v>8510</v>
      </c>
      <c r="H272">
        <v>5470</v>
      </c>
      <c r="I272">
        <v>4292</v>
      </c>
      <c r="J272">
        <v>9762</v>
      </c>
      <c r="K272">
        <v>2688069</v>
      </c>
      <c r="L272" s="44">
        <f t="shared" si="12"/>
        <v>123</v>
      </c>
      <c r="M272" s="44">
        <f t="shared" si="13"/>
        <v>132</v>
      </c>
      <c r="N272" s="44">
        <f t="shared" si="14"/>
        <v>129</v>
      </c>
      <c r="P272" s="44">
        <f>IF(C272&lt;&gt;'Annual Total'!A274,1,"")</f>
        <v>1</v>
      </c>
    </row>
    <row r="273" spans="1:16" x14ac:dyDescent="0.25">
      <c r="A273" s="44">
        <v>2023</v>
      </c>
      <c r="B273">
        <v>3440</v>
      </c>
      <c r="C273" t="s">
        <v>271</v>
      </c>
      <c r="D273" t="s">
        <v>481</v>
      </c>
      <c r="E273" t="s">
        <v>518</v>
      </c>
      <c r="F273" t="s">
        <v>24</v>
      </c>
      <c r="G273">
        <v>3084</v>
      </c>
      <c r="H273">
        <v>1915</v>
      </c>
      <c r="I273">
        <v>1492</v>
      </c>
      <c r="J273">
        <v>3407</v>
      </c>
      <c r="K273">
        <v>968460</v>
      </c>
      <c r="L273" s="44">
        <f t="shared" si="12"/>
        <v>301</v>
      </c>
      <c r="M273" s="44">
        <f t="shared" si="13"/>
        <v>281</v>
      </c>
      <c r="N273" s="44">
        <f t="shared" si="14"/>
        <v>296</v>
      </c>
      <c r="P273" s="44">
        <f>IF(C273&lt;&gt;'Annual Total'!A275,1,"")</f>
        <v>1</v>
      </c>
    </row>
    <row r="274" spans="1:16" x14ac:dyDescent="0.25">
      <c r="A274" s="44">
        <v>2023</v>
      </c>
      <c r="B274">
        <v>3450</v>
      </c>
      <c r="C274" t="s">
        <v>183</v>
      </c>
      <c r="D274" t="s">
        <v>481</v>
      </c>
      <c r="E274" t="s">
        <v>518</v>
      </c>
      <c r="F274" t="s">
        <v>24</v>
      </c>
      <c r="G274">
        <v>8432</v>
      </c>
      <c r="H274">
        <v>5055</v>
      </c>
      <c r="I274">
        <v>3916</v>
      </c>
      <c r="J274">
        <v>8971</v>
      </c>
      <c r="K274">
        <v>2625017</v>
      </c>
      <c r="L274" s="44">
        <f t="shared" si="12"/>
        <v>125</v>
      </c>
      <c r="M274" s="44">
        <f t="shared" si="13"/>
        <v>141</v>
      </c>
      <c r="N274" s="44">
        <f t="shared" si="14"/>
        <v>135</v>
      </c>
      <c r="P274" s="44">
        <f>IF(C274&lt;&gt;'Annual Total'!A276,1,"")</f>
        <v>1</v>
      </c>
    </row>
    <row r="275" spans="1:16" x14ac:dyDescent="0.25">
      <c r="A275" s="44">
        <v>2023</v>
      </c>
      <c r="B275">
        <v>3460</v>
      </c>
      <c r="C275" t="s">
        <v>175</v>
      </c>
      <c r="D275" t="s">
        <v>481</v>
      </c>
      <c r="E275" t="s">
        <v>518</v>
      </c>
      <c r="F275" t="s">
        <v>24</v>
      </c>
      <c r="G275">
        <v>8349</v>
      </c>
      <c r="H275">
        <v>6071</v>
      </c>
      <c r="I275">
        <v>4704</v>
      </c>
      <c r="J275">
        <v>10775</v>
      </c>
      <c r="K275">
        <v>2701492</v>
      </c>
      <c r="L275" s="44">
        <f t="shared" si="12"/>
        <v>129</v>
      </c>
      <c r="M275" s="44">
        <f t="shared" si="13"/>
        <v>113</v>
      </c>
      <c r="N275" s="44">
        <f t="shared" si="14"/>
        <v>128</v>
      </c>
      <c r="P275" s="44">
        <f>IF(C275&lt;&gt;'Annual Total'!A277,1,"")</f>
        <v>1</v>
      </c>
    </row>
    <row r="276" spans="1:16" x14ac:dyDescent="0.25">
      <c r="A276" s="44">
        <v>2023</v>
      </c>
      <c r="B276">
        <v>3480</v>
      </c>
      <c r="C276" t="s">
        <v>282</v>
      </c>
      <c r="D276" t="s">
        <v>481</v>
      </c>
      <c r="E276" t="s">
        <v>518</v>
      </c>
      <c r="F276" t="s">
        <v>24</v>
      </c>
      <c r="G276">
        <v>9633</v>
      </c>
      <c r="H276">
        <v>8843</v>
      </c>
      <c r="I276">
        <v>7609</v>
      </c>
      <c r="J276">
        <v>16452</v>
      </c>
      <c r="K276">
        <v>3345474</v>
      </c>
      <c r="L276" s="44">
        <f t="shared" si="12"/>
        <v>102</v>
      </c>
      <c r="M276" s="44">
        <f t="shared" si="13"/>
        <v>63</v>
      </c>
      <c r="N276" s="44">
        <f t="shared" si="14"/>
        <v>96</v>
      </c>
      <c r="P276" s="44">
        <f>IF(C276&lt;&gt;'Annual Total'!A278,1,"")</f>
        <v>1</v>
      </c>
    </row>
    <row r="277" spans="1:16" x14ac:dyDescent="0.25">
      <c r="A277" s="44">
        <v>2023</v>
      </c>
      <c r="B277">
        <v>3490</v>
      </c>
      <c r="C277" t="s">
        <v>462</v>
      </c>
      <c r="D277" t="s">
        <v>525</v>
      </c>
      <c r="E277" t="s">
        <v>27</v>
      </c>
      <c r="F277" t="s">
        <v>27</v>
      </c>
      <c r="G277">
        <v>400</v>
      </c>
      <c r="H277">
        <v>288</v>
      </c>
      <c r="I277">
        <v>252</v>
      </c>
      <c r="J277">
        <v>540</v>
      </c>
      <c r="K277">
        <v>132504</v>
      </c>
      <c r="L277" s="44">
        <f t="shared" si="12"/>
        <v>420</v>
      </c>
      <c r="M277" s="44">
        <f t="shared" si="13"/>
        <v>413</v>
      </c>
      <c r="N277" s="44">
        <f t="shared" si="14"/>
        <v>420</v>
      </c>
      <c r="P277" s="44">
        <f>IF(C277&lt;&gt;'Annual Total'!A279,1,"")</f>
        <v>1</v>
      </c>
    </row>
    <row r="278" spans="1:16" x14ac:dyDescent="0.25">
      <c r="A278" s="44">
        <v>2023</v>
      </c>
      <c r="B278">
        <v>3500</v>
      </c>
      <c r="C278" t="s">
        <v>430</v>
      </c>
      <c r="D278" t="s">
        <v>525</v>
      </c>
      <c r="E278" t="s">
        <v>27</v>
      </c>
      <c r="F278" t="s">
        <v>27</v>
      </c>
      <c r="G278">
        <v>172</v>
      </c>
      <c r="H278">
        <v>166</v>
      </c>
      <c r="I278">
        <v>159</v>
      </c>
      <c r="J278">
        <v>325</v>
      </c>
      <c r="K278">
        <v>62878</v>
      </c>
      <c r="L278" s="44">
        <f t="shared" si="12"/>
        <v>423</v>
      </c>
      <c r="M278" s="44">
        <f t="shared" si="13"/>
        <v>422</v>
      </c>
      <c r="N278" s="44">
        <f t="shared" si="14"/>
        <v>422</v>
      </c>
      <c r="P278" s="44">
        <f>IF(C278&lt;&gt;'Annual Total'!A280,1,"")</f>
        <v>1</v>
      </c>
    </row>
    <row r="279" spans="1:16" x14ac:dyDescent="0.25">
      <c r="A279" s="44">
        <v>2023</v>
      </c>
      <c r="B279">
        <v>3510</v>
      </c>
      <c r="C279" t="s">
        <v>436</v>
      </c>
      <c r="D279" t="s">
        <v>525</v>
      </c>
      <c r="E279" t="s">
        <v>27</v>
      </c>
      <c r="F279" t="s">
        <v>27</v>
      </c>
      <c r="G279">
        <v>293</v>
      </c>
      <c r="H279">
        <v>216</v>
      </c>
      <c r="I279">
        <v>189</v>
      </c>
      <c r="J279">
        <v>405</v>
      </c>
      <c r="K279">
        <v>97689</v>
      </c>
      <c r="L279" s="44">
        <f t="shared" si="12"/>
        <v>421</v>
      </c>
      <c r="M279" s="44">
        <f t="shared" si="13"/>
        <v>419</v>
      </c>
      <c r="N279" s="44">
        <f t="shared" si="14"/>
        <v>421</v>
      </c>
      <c r="P279" s="44">
        <f>IF(C279&lt;&gt;'Annual Total'!A281,1,"")</f>
        <v>1</v>
      </c>
    </row>
    <row r="280" spans="1:16" x14ac:dyDescent="0.25">
      <c r="A280" s="44">
        <v>2023</v>
      </c>
      <c r="B280">
        <v>3520</v>
      </c>
      <c r="C280" t="s">
        <v>435</v>
      </c>
      <c r="D280" t="s">
        <v>525</v>
      </c>
      <c r="E280" t="s">
        <v>27</v>
      </c>
      <c r="F280" t="s">
        <v>27</v>
      </c>
      <c r="G280">
        <v>472</v>
      </c>
      <c r="H280">
        <v>492</v>
      </c>
      <c r="I280">
        <v>427</v>
      </c>
      <c r="J280">
        <v>919</v>
      </c>
      <c r="K280">
        <v>172663</v>
      </c>
      <c r="L280" s="44">
        <f t="shared" si="12"/>
        <v>418</v>
      </c>
      <c r="M280" s="44">
        <f t="shared" si="13"/>
        <v>404</v>
      </c>
      <c r="N280" s="44">
        <f t="shared" si="14"/>
        <v>416</v>
      </c>
      <c r="P280" s="44">
        <f>IF(C280&lt;&gt;'Annual Total'!A282,1,"")</f>
        <v>1</v>
      </c>
    </row>
    <row r="281" spans="1:16" x14ac:dyDescent="0.25">
      <c r="A281" s="44">
        <v>2023</v>
      </c>
      <c r="B281">
        <v>3530</v>
      </c>
      <c r="C281" t="s">
        <v>441</v>
      </c>
      <c r="D281" t="s">
        <v>525</v>
      </c>
      <c r="E281" t="s">
        <v>27</v>
      </c>
      <c r="F281" t="s">
        <v>27</v>
      </c>
      <c r="G281">
        <v>2817</v>
      </c>
      <c r="H281">
        <v>1375</v>
      </c>
      <c r="I281">
        <v>1098</v>
      </c>
      <c r="J281">
        <v>2473</v>
      </c>
      <c r="K281">
        <v>852781</v>
      </c>
      <c r="L281" s="44">
        <f t="shared" si="12"/>
        <v>318</v>
      </c>
      <c r="M281" s="44">
        <f t="shared" si="13"/>
        <v>328</v>
      </c>
      <c r="N281" s="44">
        <f t="shared" si="14"/>
        <v>319</v>
      </c>
      <c r="P281" s="44">
        <f>IF(C281&lt;&gt;'Annual Total'!A283,1,"")</f>
        <v>1</v>
      </c>
    </row>
    <row r="282" spans="1:16" x14ac:dyDescent="0.25">
      <c r="A282" s="44">
        <v>2023</v>
      </c>
      <c r="B282">
        <v>3540</v>
      </c>
      <c r="C282" t="s">
        <v>431</v>
      </c>
      <c r="D282" t="s">
        <v>525</v>
      </c>
      <c r="E282" t="s">
        <v>27</v>
      </c>
      <c r="F282" t="s">
        <v>27</v>
      </c>
      <c r="G282">
        <v>1071</v>
      </c>
      <c r="H282">
        <v>459</v>
      </c>
      <c r="I282">
        <v>381</v>
      </c>
      <c r="J282">
        <v>840</v>
      </c>
      <c r="K282">
        <v>318542</v>
      </c>
      <c r="L282" s="44">
        <f t="shared" si="12"/>
        <v>411</v>
      </c>
      <c r="M282" s="44">
        <f t="shared" si="13"/>
        <v>406</v>
      </c>
      <c r="N282" s="44">
        <f t="shared" si="14"/>
        <v>411</v>
      </c>
      <c r="P282" s="44">
        <f>IF(C282&lt;&gt;'Annual Total'!A284,1,"")</f>
        <v>1</v>
      </c>
    </row>
    <row r="283" spans="1:16" x14ac:dyDescent="0.25">
      <c r="A283" s="44">
        <v>2023</v>
      </c>
      <c r="B283">
        <v>3550</v>
      </c>
      <c r="C283" t="s">
        <v>432</v>
      </c>
      <c r="D283" t="s">
        <v>525</v>
      </c>
      <c r="E283" t="s">
        <v>27</v>
      </c>
      <c r="F283" t="s">
        <v>27</v>
      </c>
      <c r="G283">
        <v>563</v>
      </c>
      <c r="H283">
        <v>272</v>
      </c>
      <c r="I283">
        <v>222</v>
      </c>
      <c r="J283">
        <v>494</v>
      </c>
      <c r="K283">
        <v>170361</v>
      </c>
      <c r="L283" s="44">
        <f t="shared" si="12"/>
        <v>415</v>
      </c>
      <c r="M283" s="44">
        <f t="shared" si="13"/>
        <v>417</v>
      </c>
      <c r="N283" s="44">
        <f t="shared" si="14"/>
        <v>417</v>
      </c>
      <c r="P283" s="44">
        <f>IF(C283&lt;&gt;'Annual Total'!A285,1,"")</f>
        <v>1</v>
      </c>
    </row>
    <row r="284" spans="1:16" x14ac:dyDescent="0.25">
      <c r="A284" s="44">
        <v>2023</v>
      </c>
      <c r="B284">
        <v>3560</v>
      </c>
      <c r="C284" t="s">
        <v>433</v>
      </c>
      <c r="D284" t="s">
        <v>525</v>
      </c>
      <c r="E284" t="s">
        <v>27</v>
      </c>
      <c r="F284" t="s">
        <v>27</v>
      </c>
      <c r="G284">
        <v>462</v>
      </c>
      <c r="H284">
        <v>227</v>
      </c>
      <c r="I284">
        <v>182</v>
      </c>
      <c r="J284">
        <v>409</v>
      </c>
      <c r="K284">
        <v>140167</v>
      </c>
      <c r="L284" s="44">
        <f t="shared" si="12"/>
        <v>419</v>
      </c>
      <c r="M284" s="44">
        <f t="shared" si="13"/>
        <v>418</v>
      </c>
      <c r="N284" s="44">
        <f t="shared" si="14"/>
        <v>419</v>
      </c>
      <c r="P284" s="44">
        <f>IF(C284&lt;&gt;'Annual Total'!A286,1,"")</f>
        <v>1</v>
      </c>
    </row>
    <row r="285" spans="1:16" x14ac:dyDescent="0.25">
      <c r="A285" s="44">
        <v>2023</v>
      </c>
      <c r="B285">
        <v>3570</v>
      </c>
      <c r="C285" t="s">
        <v>434</v>
      </c>
      <c r="D285" t="s">
        <v>525</v>
      </c>
      <c r="E285" t="s">
        <v>27</v>
      </c>
      <c r="F285" t="s">
        <v>27</v>
      </c>
      <c r="G285">
        <v>1170</v>
      </c>
      <c r="H285">
        <v>592</v>
      </c>
      <c r="I285">
        <v>458</v>
      </c>
      <c r="J285">
        <v>1050</v>
      </c>
      <c r="K285">
        <v>355668</v>
      </c>
      <c r="L285" s="44">
        <f t="shared" si="12"/>
        <v>408</v>
      </c>
      <c r="M285" s="44">
        <f t="shared" si="13"/>
        <v>399</v>
      </c>
      <c r="N285" s="44">
        <f t="shared" si="14"/>
        <v>407</v>
      </c>
      <c r="P285" s="44">
        <f>IF(C285&lt;&gt;'Annual Total'!A287,1,"")</f>
        <v>1</v>
      </c>
    </row>
    <row r="286" spans="1:16" x14ac:dyDescent="0.25">
      <c r="A286" s="44">
        <v>2023</v>
      </c>
      <c r="B286">
        <v>3580</v>
      </c>
      <c r="C286" t="s">
        <v>56</v>
      </c>
      <c r="D286" t="s">
        <v>525</v>
      </c>
      <c r="E286" t="s">
        <v>27</v>
      </c>
      <c r="F286" t="s">
        <v>27</v>
      </c>
      <c r="G286">
        <v>1486</v>
      </c>
      <c r="H286">
        <v>941</v>
      </c>
      <c r="I286">
        <v>788</v>
      </c>
      <c r="J286">
        <v>1729</v>
      </c>
      <c r="K286">
        <v>474975</v>
      </c>
      <c r="L286" s="44">
        <f t="shared" si="12"/>
        <v>395</v>
      </c>
      <c r="M286" s="44">
        <f t="shared" si="13"/>
        <v>359</v>
      </c>
      <c r="N286" s="44">
        <f t="shared" si="14"/>
        <v>391</v>
      </c>
      <c r="P286" s="44">
        <f>IF(C286&lt;&gt;'Annual Total'!A288,1,"")</f>
        <v>1</v>
      </c>
    </row>
    <row r="287" spans="1:16" x14ac:dyDescent="0.25">
      <c r="A287" s="44">
        <v>2023</v>
      </c>
      <c r="B287">
        <v>3590</v>
      </c>
      <c r="C287" t="s">
        <v>438</v>
      </c>
      <c r="D287" t="s">
        <v>525</v>
      </c>
      <c r="E287" t="s">
        <v>27</v>
      </c>
      <c r="F287" t="s">
        <v>27</v>
      </c>
      <c r="G287">
        <v>179</v>
      </c>
      <c r="H287">
        <v>70</v>
      </c>
      <c r="I287">
        <v>53</v>
      </c>
      <c r="J287">
        <v>123</v>
      </c>
      <c r="K287">
        <v>52378</v>
      </c>
      <c r="L287" s="44">
        <f t="shared" si="12"/>
        <v>422</v>
      </c>
      <c r="M287" s="44">
        <f t="shared" si="13"/>
        <v>423</v>
      </c>
      <c r="N287" s="44">
        <f t="shared" si="14"/>
        <v>423</v>
      </c>
      <c r="P287" s="44">
        <f>IF(C287&lt;&gt;'Annual Total'!A289,1,"")</f>
        <v>1</v>
      </c>
    </row>
    <row r="288" spans="1:16" x14ac:dyDescent="0.25">
      <c r="A288" s="44">
        <v>2023</v>
      </c>
      <c r="B288">
        <v>3600</v>
      </c>
      <c r="C288" t="s">
        <v>447</v>
      </c>
      <c r="D288" t="s">
        <v>525</v>
      </c>
      <c r="E288" t="s">
        <v>27</v>
      </c>
      <c r="F288" t="s">
        <v>27</v>
      </c>
      <c r="G288">
        <v>2455</v>
      </c>
      <c r="H288">
        <v>1853</v>
      </c>
      <c r="I288">
        <v>1791</v>
      </c>
      <c r="J288">
        <v>3644</v>
      </c>
      <c r="K288">
        <v>826955</v>
      </c>
      <c r="L288" s="44">
        <f t="shared" si="12"/>
        <v>342</v>
      </c>
      <c r="M288" s="44">
        <f t="shared" si="13"/>
        <v>270</v>
      </c>
      <c r="N288" s="44">
        <f t="shared" si="14"/>
        <v>325</v>
      </c>
      <c r="P288" s="44">
        <f>IF(C288&lt;&gt;'Annual Total'!A290,1,"")</f>
        <v>1</v>
      </c>
    </row>
    <row r="289" spans="1:16" x14ac:dyDescent="0.25">
      <c r="A289" s="44">
        <v>2023</v>
      </c>
      <c r="B289">
        <v>3610</v>
      </c>
      <c r="C289" t="s">
        <v>427</v>
      </c>
      <c r="D289" t="s">
        <v>525</v>
      </c>
      <c r="E289" t="s">
        <v>27</v>
      </c>
      <c r="F289" t="s">
        <v>27</v>
      </c>
      <c r="G289">
        <v>558</v>
      </c>
      <c r="H289">
        <v>211</v>
      </c>
      <c r="I289">
        <v>165</v>
      </c>
      <c r="J289">
        <v>376</v>
      </c>
      <c r="K289">
        <v>162584</v>
      </c>
      <c r="L289" s="44">
        <f t="shared" si="12"/>
        <v>416</v>
      </c>
      <c r="M289" s="44">
        <f t="shared" si="13"/>
        <v>421</v>
      </c>
      <c r="N289" s="44">
        <f t="shared" si="14"/>
        <v>418</v>
      </c>
      <c r="P289" s="44">
        <f>IF(C289&lt;&gt;'Annual Total'!A291,1,"")</f>
        <v>1</v>
      </c>
    </row>
    <row r="290" spans="1:16" x14ac:dyDescent="0.25">
      <c r="A290" s="44">
        <v>2023</v>
      </c>
      <c r="B290">
        <v>3620</v>
      </c>
      <c r="C290" t="s">
        <v>426</v>
      </c>
      <c r="D290" t="s">
        <v>525</v>
      </c>
      <c r="E290" t="s">
        <v>27</v>
      </c>
      <c r="F290" t="s">
        <v>27</v>
      </c>
      <c r="G290">
        <v>557</v>
      </c>
      <c r="H290">
        <v>600</v>
      </c>
      <c r="I290">
        <v>488</v>
      </c>
      <c r="J290">
        <v>1088</v>
      </c>
      <c r="K290">
        <v>202474</v>
      </c>
      <c r="L290" s="44">
        <f t="shared" si="12"/>
        <v>417</v>
      </c>
      <c r="M290" s="44">
        <f t="shared" si="13"/>
        <v>395</v>
      </c>
      <c r="N290" s="44">
        <f t="shared" si="14"/>
        <v>415</v>
      </c>
      <c r="P290" s="44">
        <f>IF(C290&lt;&gt;'Annual Total'!A292,1,"")</f>
        <v>1</v>
      </c>
    </row>
    <row r="291" spans="1:16" x14ac:dyDescent="0.25">
      <c r="A291" s="44">
        <v>2023</v>
      </c>
      <c r="B291">
        <v>3630</v>
      </c>
      <c r="C291" t="s">
        <v>457</v>
      </c>
      <c r="D291" t="s">
        <v>45</v>
      </c>
      <c r="E291" t="s">
        <v>27</v>
      </c>
      <c r="F291" t="s">
        <v>27</v>
      </c>
      <c r="G291">
        <v>4330</v>
      </c>
      <c r="H291">
        <v>1902</v>
      </c>
      <c r="I291">
        <v>1475</v>
      </c>
      <c r="J291">
        <v>3377</v>
      </c>
      <c r="K291">
        <v>1285335</v>
      </c>
      <c r="L291" s="44">
        <f t="shared" si="12"/>
        <v>228</v>
      </c>
      <c r="M291" s="44">
        <f t="shared" si="13"/>
        <v>282</v>
      </c>
      <c r="N291" s="44">
        <f t="shared" si="14"/>
        <v>240</v>
      </c>
      <c r="P291" s="44">
        <f>IF(C291&lt;&gt;'Annual Total'!A293,1,"")</f>
        <v>1</v>
      </c>
    </row>
    <row r="292" spans="1:16" x14ac:dyDescent="0.25">
      <c r="A292" s="44">
        <v>2023</v>
      </c>
      <c r="B292">
        <v>3640</v>
      </c>
      <c r="C292" t="s">
        <v>400</v>
      </c>
      <c r="D292" t="s">
        <v>45</v>
      </c>
      <c r="E292" t="s">
        <v>27</v>
      </c>
      <c r="F292" t="s">
        <v>27</v>
      </c>
      <c r="G292">
        <v>1589</v>
      </c>
      <c r="H292">
        <v>663</v>
      </c>
      <c r="I292">
        <v>481</v>
      </c>
      <c r="J292">
        <v>1144</v>
      </c>
      <c r="K292">
        <v>466344</v>
      </c>
      <c r="L292" s="44">
        <f t="shared" si="12"/>
        <v>389</v>
      </c>
      <c r="M292" s="44">
        <f t="shared" si="13"/>
        <v>390</v>
      </c>
      <c r="N292" s="44">
        <f t="shared" si="14"/>
        <v>392</v>
      </c>
      <c r="P292" s="44">
        <f>IF(C292&lt;&gt;'Annual Total'!A294,1,"")</f>
        <v>1</v>
      </c>
    </row>
    <row r="293" spans="1:16" x14ac:dyDescent="0.25">
      <c r="A293" s="44">
        <v>2023</v>
      </c>
      <c r="B293">
        <v>3650</v>
      </c>
      <c r="C293" t="s">
        <v>397</v>
      </c>
      <c r="D293" t="s">
        <v>45</v>
      </c>
      <c r="E293" t="s">
        <v>27</v>
      </c>
      <c r="F293" t="s">
        <v>27</v>
      </c>
      <c r="G293">
        <v>1235</v>
      </c>
      <c r="H293">
        <v>521</v>
      </c>
      <c r="I293">
        <v>385</v>
      </c>
      <c r="J293">
        <v>906</v>
      </c>
      <c r="K293">
        <v>363436</v>
      </c>
      <c r="L293" s="44">
        <f t="shared" si="12"/>
        <v>405</v>
      </c>
      <c r="M293" s="44">
        <f t="shared" si="13"/>
        <v>405</v>
      </c>
      <c r="N293" s="44">
        <f t="shared" si="14"/>
        <v>406</v>
      </c>
      <c r="P293" s="44">
        <f>IF(C293&lt;&gt;'Annual Total'!A295,1,"")</f>
        <v>1</v>
      </c>
    </row>
    <row r="294" spans="1:16" x14ac:dyDescent="0.25">
      <c r="A294" s="44">
        <v>2023</v>
      </c>
      <c r="B294">
        <v>3660</v>
      </c>
      <c r="C294" t="s">
        <v>461</v>
      </c>
      <c r="D294" t="s">
        <v>44</v>
      </c>
      <c r="E294" t="s">
        <v>27</v>
      </c>
      <c r="F294" t="s">
        <v>27</v>
      </c>
      <c r="G294">
        <v>4983</v>
      </c>
      <c r="H294">
        <v>2584</v>
      </c>
      <c r="I294">
        <v>2045</v>
      </c>
      <c r="J294">
        <v>4629</v>
      </c>
      <c r="K294">
        <v>1519523</v>
      </c>
      <c r="L294" s="44">
        <f t="shared" si="12"/>
        <v>203</v>
      </c>
      <c r="M294" s="44">
        <f t="shared" si="13"/>
        <v>238</v>
      </c>
      <c r="N294" s="44">
        <f t="shared" si="14"/>
        <v>213</v>
      </c>
      <c r="P294" s="44">
        <f>IF(C294&lt;&gt;'Annual Total'!A296,1,"")</f>
        <v>1</v>
      </c>
    </row>
    <row r="295" spans="1:16" x14ac:dyDescent="0.25">
      <c r="A295" s="44">
        <v>2023</v>
      </c>
      <c r="B295">
        <v>3670</v>
      </c>
      <c r="C295" t="s">
        <v>424</v>
      </c>
      <c r="D295" t="s">
        <v>44</v>
      </c>
      <c r="E295" t="s">
        <v>27</v>
      </c>
      <c r="F295" t="s">
        <v>27</v>
      </c>
      <c r="G295">
        <v>1935</v>
      </c>
      <c r="H295">
        <v>885</v>
      </c>
      <c r="I295">
        <v>666</v>
      </c>
      <c r="J295">
        <v>1551</v>
      </c>
      <c r="K295">
        <v>576816</v>
      </c>
      <c r="L295" s="44">
        <f t="shared" si="12"/>
        <v>361</v>
      </c>
      <c r="M295" s="44">
        <f t="shared" si="13"/>
        <v>373</v>
      </c>
      <c r="N295" s="44">
        <f t="shared" si="14"/>
        <v>367</v>
      </c>
      <c r="P295" s="44">
        <f>IF(C295&lt;&gt;'Annual Total'!A297,1,"")</f>
        <v>1</v>
      </c>
    </row>
    <row r="296" spans="1:16" x14ac:dyDescent="0.25">
      <c r="A296" s="44">
        <v>2023</v>
      </c>
      <c r="B296">
        <v>3680</v>
      </c>
      <c r="C296" t="s">
        <v>421</v>
      </c>
      <c r="D296" t="s">
        <v>44</v>
      </c>
      <c r="E296" t="s">
        <v>27</v>
      </c>
      <c r="F296" t="s">
        <v>27</v>
      </c>
      <c r="G296">
        <v>2961</v>
      </c>
      <c r="H296">
        <v>1474</v>
      </c>
      <c r="I296">
        <v>1185</v>
      </c>
      <c r="J296">
        <v>2659</v>
      </c>
      <c r="K296">
        <v>898594</v>
      </c>
      <c r="L296" s="44">
        <f t="shared" si="12"/>
        <v>310</v>
      </c>
      <c r="M296" s="44">
        <f t="shared" si="13"/>
        <v>317</v>
      </c>
      <c r="N296" s="44">
        <f t="shared" si="14"/>
        <v>309</v>
      </c>
      <c r="P296" s="44">
        <f>IF(C296&lt;&gt;'Annual Total'!A298,1,"")</f>
        <v>1</v>
      </c>
    </row>
    <row r="297" spans="1:16" x14ac:dyDescent="0.25">
      <c r="A297" s="44">
        <v>2023</v>
      </c>
      <c r="B297">
        <v>3690</v>
      </c>
      <c r="C297" t="s">
        <v>219</v>
      </c>
      <c r="D297" t="s">
        <v>44</v>
      </c>
      <c r="E297" t="s">
        <v>518</v>
      </c>
      <c r="F297" t="s">
        <v>24</v>
      </c>
      <c r="G297">
        <v>3839</v>
      </c>
      <c r="H297">
        <v>1939</v>
      </c>
      <c r="I297">
        <v>1579</v>
      </c>
      <c r="J297">
        <v>3518</v>
      </c>
      <c r="K297">
        <v>1169287</v>
      </c>
      <c r="L297" s="44">
        <f t="shared" si="12"/>
        <v>262</v>
      </c>
      <c r="M297" s="44">
        <f t="shared" si="13"/>
        <v>276</v>
      </c>
      <c r="N297" s="44">
        <f t="shared" si="14"/>
        <v>267</v>
      </c>
      <c r="P297" s="44">
        <f>IF(C297&lt;&gt;'Annual Total'!A299,1,"")</f>
        <v>1</v>
      </c>
    </row>
    <row r="298" spans="1:16" x14ac:dyDescent="0.25">
      <c r="A298" s="44">
        <v>2023</v>
      </c>
      <c r="B298">
        <v>3700</v>
      </c>
      <c r="C298" t="s">
        <v>205</v>
      </c>
      <c r="D298" t="s">
        <v>44</v>
      </c>
      <c r="E298" t="s">
        <v>518</v>
      </c>
      <c r="F298" t="s">
        <v>24</v>
      </c>
      <c r="G298">
        <v>6777</v>
      </c>
      <c r="H298">
        <v>4418</v>
      </c>
      <c r="I298">
        <v>3409</v>
      </c>
      <c r="J298">
        <v>7827</v>
      </c>
      <c r="K298">
        <v>2146235</v>
      </c>
      <c r="L298" s="44">
        <f t="shared" si="12"/>
        <v>155</v>
      </c>
      <c r="M298" s="44">
        <f t="shared" si="13"/>
        <v>159</v>
      </c>
      <c r="N298" s="44">
        <f t="shared" si="14"/>
        <v>155</v>
      </c>
      <c r="P298" s="44">
        <f>IF(C298&lt;&gt;'Annual Total'!A300,1,"")</f>
        <v>1</v>
      </c>
    </row>
    <row r="299" spans="1:16" x14ac:dyDescent="0.25">
      <c r="A299" s="44">
        <v>2023</v>
      </c>
      <c r="B299">
        <v>3710</v>
      </c>
      <c r="C299" t="s">
        <v>270</v>
      </c>
      <c r="D299" t="s">
        <v>44</v>
      </c>
      <c r="E299" t="s">
        <v>518</v>
      </c>
      <c r="F299" t="s">
        <v>24</v>
      </c>
      <c r="G299">
        <v>1831</v>
      </c>
      <c r="H299">
        <v>956</v>
      </c>
      <c r="I299">
        <v>775</v>
      </c>
      <c r="J299">
        <v>1731</v>
      </c>
      <c r="K299">
        <v>559941</v>
      </c>
      <c r="L299" s="44">
        <f t="shared" si="12"/>
        <v>374</v>
      </c>
      <c r="M299" s="44">
        <f t="shared" si="13"/>
        <v>358</v>
      </c>
      <c r="N299" s="44">
        <f t="shared" si="14"/>
        <v>371</v>
      </c>
      <c r="P299" s="44">
        <f>IF(C299&lt;&gt;'Annual Total'!A301,1,"")</f>
        <v>1</v>
      </c>
    </row>
    <row r="300" spans="1:16" x14ac:dyDescent="0.25">
      <c r="A300" s="44">
        <v>2023</v>
      </c>
      <c r="B300">
        <v>3720</v>
      </c>
      <c r="C300" t="s">
        <v>277</v>
      </c>
      <c r="D300" t="s">
        <v>44</v>
      </c>
      <c r="E300" t="s">
        <v>518</v>
      </c>
      <c r="F300" t="s">
        <v>24</v>
      </c>
      <c r="G300">
        <v>1701</v>
      </c>
      <c r="H300">
        <v>945</v>
      </c>
      <c r="I300">
        <v>766</v>
      </c>
      <c r="J300">
        <v>1711</v>
      </c>
      <c r="K300">
        <v>525801</v>
      </c>
      <c r="L300" s="44">
        <f t="shared" si="12"/>
        <v>381</v>
      </c>
      <c r="M300" s="44">
        <f t="shared" si="13"/>
        <v>361</v>
      </c>
      <c r="N300" s="44">
        <f t="shared" si="14"/>
        <v>379</v>
      </c>
      <c r="P300" s="44">
        <f>IF(C300&lt;&gt;'Annual Total'!A302,1,"")</f>
        <v>1</v>
      </c>
    </row>
    <row r="301" spans="1:16" x14ac:dyDescent="0.25">
      <c r="A301" s="44">
        <v>2023</v>
      </c>
      <c r="B301">
        <v>3730</v>
      </c>
      <c r="C301" t="s">
        <v>237</v>
      </c>
      <c r="D301" t="s">
        <v>44</v>
      </c>
      <c r="E301" t="s">
        <v>518</v>
      </c>
      <c r="F301" t="s">
        <v>24</v>
      </c>
      <c r="G301">
        <v>1661</v>
      </c>
      <c r="H301">
        <v>746</v>
      </c>
      <c r="I301">
        <v>633</v>
      </c>
      <c r="J301">
        <v>1379</v>
      </c>
      <c r="K301">
        <v>497050</v>
      </c>
      <c r="L301" s="44">
        <f t="shared" si="12"/>
        <v>383</v>
      </c>
      <c r="M301" s="44">
        <f t="shared" si="13"/>
        <v>380</v>
      </c>
      <c r="N301" s="44">
        <f t="shared" si="14"/>
        <v>384</v>
      </c>
      <c r="P301" s="44">
        <f>IF(C301&lt;&gt;'Annual Total'!A303,1,"")</f>
        <v>1</v>
      </c>
    </row>
    <row r="302" spans="1:16" x14ac:dyDescent="0.25">
      <c r="A302" s="44">
        <v>2023</v>
      </c>
      <c r="B302">
        <v>3750</v>
      </c>
      <c r="C302" t="s">
        <v>267</v>
      </c>
      <c r="D302" t="s">
        <v>44</v>
      </c>
      <c r="E302" t="s">
        <v>518</v>
      </c>
      <c r="F302" t="s">
        <v>24</v>
      </c>
      <c r="G302">
        <v>3433</v>
      </c>
      <c r="H302">
        <v>2120</v>
      </c>
      <c r="I302">
        <v>1682</v>
      </c>
      <c r="J302">
        <v>3802</v>
      </c>
      <c r="K302">
        <v>1079621</v>
      </c>
      <c r="L302" s="44">
        <f t="shared" si="12"/>
        <v>283</v>
      </c>
      <c r="M302" s="44">
        <f t="shared" si="13"/>
        <v>264</v>
      </c>
      <c r="N302" s="44">
        <f t="shared" si="14"/>
        <v>280</v>
      </c>
      <c r="P302" s="44">
        <f>IF(C302&lt;&gt;'Annual Total'!A304,1,"")</f>
        <v>1</v>
      </c>
    </row>
    <row r="303" spans="1:16" x14ac:dyDescent="0.25">
      <c r="A303" s="44">
        <v>2023</v>
      </c>
      <c r="B303">
        <v>3760</v>
      </c>
      <c r="C303" t="s">
        <v>265</v>
      </c>
      <c r="D303" t="s">
        <v>44</v>
      </c>
      <c r="E303" t="s">
        <v>518</v>
      </c>
      <c r="F303" t="s">
        <v>24</v>
      </c>
      <c r="G303">
        <v>3356</v>
      </c>
      <c r="H303">
        <v>2228</v>
      </c>
      <c r="I303">
        <v>1824</v>
      </c>
      <c r="J303">
        <v>4052</v>
      </c>
      <c r="K303">
        <v>1073687</v>
      </c>
      <c r="L303" s="44">
        <f t="shared" si="12"/>
        <v>287</v>
      </c>
      <c r="M303" s="44">
        <f t="shared" si="13"/>
        <v>257</v>
      </c>
      <c r="N303" s="44">
        <f t="shared" si="14"/>
        <v>281</v>
      </c>
      <c r="P303" s="44">
        <f>IF(C303&lt;&gt;'Annual Total'!A305,1,"")</f>
        <v>1</v>
      </c>
    </row>
    <row r="304" spans="1:16" x14ac:dyDescent="0.25">
      <c r="A304" s="44">
        <v>2023</v>
      </c>
      <c r="B304">
        <v>3770</v>
      </c>
      <c r="C304" t="s">
        <v>275</v>
      </c>
      <c r="D304" t="s">
        <v>44</v>
      </c>
      <c r="E304" t="s">
        <v>518</v>
      </c>
      <c r="F304" t="s">
        <v>24</v>
      </c>
      <c r="G304">
        <v>9083</v>
      </c>
      <c r="H304">
        <v>6121</v>
      </c>
      <c r="I304">
        <v>4902</v>
      </c>
      <c r="J304">
        <v>11023</v>
      </c>
      <c r="K304">
        <v>2907120</v>
      </c>
      <c r="L304" s="44">
        <f t="shared" si="12"/>
        <v>111</v>
      </c>
      <c r="M304" s="44">
        <f t="shared" si="13"/>
        <v>106</v>
      </c>
      <c r="N304" s="44">
        <f t="shared" si="14"/>
        <v>110</v>
      </c>
      <c r="P304" s="44">
        <f>IF(C304&lt;&gt;'Annual Total'!A306,1,"")</f>
        <v>1</v>
      </c>
    </row>
    <row r="305" spans="1:16" x14ac:dyDescent="0.25">
      <c r="A305" s="44">
        <v>2023</v>
      </c>
      <c r="B305">
        <v>3780</v>
      </c>
      <c r="C305" t="s">
        <v>233</v>
      </c>
      <c r="D305" t="s">
        <v>44</v>
      </c>
      <c r="E305" t="s">
        <v>518</v>
      </c>
      <c r="F305" t="s">
        <v>24</v>
      </c>
      <c r="G305">
        <v>4470</v>
      </c>
      <c r="H305">
        <v>3118</v>
      </c>
      <c r="I305">
        <v>2555</v>
      </c>
      <c r="J305">
        <v>5673</v>
      </c>
      <c r="K305">
        <v>1444252</v>
      </c>
      <c r="L305" s="44">
        <f t="shared" si="12"/>
        <v>224</v>
      </c>
      <c r="M305" s="44">
        <f t="shared" si="13"/>
        <v>204</v>
      </c>
      <c r="N305" s="44">
        <f t="shared" si="14"/>
        <v>220</v>
      </c>
      <c r="P305" s="44">
        <f>IF(C305&lt;&gt;'Annual Total'!A307,1,"")</f>
        <v>1</v>
      </c>
    </row>
    <row r="306" spans="1:16" x14ac:dyDescent="0.25">
      <c r="A306" s="44">
        <v>2023</v>
      </c>
      <c r="B306">
        <v>3790</v>
      </c>
      <c r="C306" t="s">
        <v>257</v>
      </c>
      <c r="D306" t="s">
        <v>44</v>
      </c>
      <c r="E306" t="s">
        <v>518</v>
      </c>
      <c r="F306" t="s">
        <v>24</v>
      </c>
      <c r="G306">
        <v>11753</v>
      </c>
      <c r="H306">
        <v>8104</v>
      </c>
      <c r="I306">
        <v>6277</v>
      </c>
      <c r="J306">
        <v>14381</v>
      </c>
      <c r="K306">
        <v>3768205</v>
      </c>
      <c r="L306" s="44">
        <f t="shared" si="12"/>
        <v>80</v>
      </c>
      <c r="M306" s="44">
        <f t="shared" si="13"/>
        <v>76</v>
      </c>
      <c r="N306" s="44">
        <f t="shared" si="14"/>
        <v>79</v>
      </c>
      <c r="P306" s="44">
        <f>IF(C306&lt;&gt;'Annual Total'!A308,1,"")</f>
        <v>1</v>
      </c>
    </row>
    <row r="307" spans="1:16" x14ac:dyDescent="0.25">
      <c r="A307" s="44">
        <v>2023</v>
      </c>
      <c r="B307">
        <v>3810</v>
      </c>
      <c r="C307" t="s">
        <v>192</v>
      </c>
      <c r="D307" t="s">
        <v>44</v>
      </c>
      <c r="E307" t="s">
        <v>518</v>
      </c>
      <c r="F307" t="s">
        <v>24</v>
      </c>
      <c r="G307">
        <v>4998</v>
      </c>
      <c r="H307">
        <v>3307</v>
      </c>
      <c r="I307">
        <v>2596</v>
      </c>
      <c r="J307">
        <v>5903</v>
      </c>
      <c r="K307">
        <v>1587595</v>
      </c>
      <c r="L307" s="44">
        <f t="shared" si="12"/>
        <v>202</v>
      </c>
      <c r="M307" s="44">
        <f t="shared" si="13"/>
        <v>194</v>
      </c>
      <c r="N307" s="44">
        <f t="shared" si="14"/>
        <v>206</v>
      </c>
      <c r="P307" s="44">
        <f>IF(C307&lt;&gt;'Annual Total'!A309,1,"")</f>
        <v>1</v>
      </c>
    </row>
    <row r="308" spans="1:16" x14ac:dyDescent="0.25">
      <c r="A308" s="44">
        <v>2023</v>
      </c>
      <c r="B308">
        <v>3820</v>
      </c>
      <c r="C308" t="s">
        <v>236</v>
      </c>
      <c r="D308" t="s">
        <v>44</v>
      </c>
      <c r="E308" t="s">
        <v>518</v>
      </c>
      <c r="F308" t="s">
        <v>24</v>
      </c>
      <c r="G308">
        <v>3711</v>
      </c>
      <c r="H308">
        <v>3117</v>
      </c>
      <c r="I308">
        <v>2603</v>
      </c>
      <c r="J308">
        <v>5720</v>
      </c>
      <c r="K308">
        <v>1252720</v>
      </c>
      <c r="L308" s="44">
        <f t="shared" si="12"/>
        <v>268</v>
      </c>
      <c r="M308" s="44">
        <f t="shared" si="13"/>
        <v>202</v>
      </c>
      <c r="N308" s="44">
        <f t="shared" si="14"/>
        <v>246</v>
      </c>
      <c r="P308" s="44">
        <f>IF(C308&lt;&gt;'Annual Total'!A310,1,"")</f>
        <v>1</v>
      </c>
    </row>
    <row r="309" spans="1:16" x14ac:dyDescent="0.25">
      <c r="A309" s="44">
        <v>2023</v>
      </c>
      <c r="B309">
        <v>3850</v>
      </c>
      <c r="C309" t="s">
        <v>224</v>
      </c>
      <c r="D309" t="s">
        <v>44</v>
      </c>
      <c r="E309" t="s">
        <v>518</v>
      </c>
      <c r="F309" t="s">
        <v>24</v>
      </c>
      <c r="G309">
        <v>6859</v>
      </c>
      <c r="H309">
        <v>4891</v>
      </c>
      <c r="I309">
        <v>4063</v>
      </c>
      <c r="J309">
        <v>8954</v>
      </c>
      <c r="K309">
        <v>2247144</v>
      </c>
      <c r="L309" s="44">
        <f t="shared" si="12"/>
        <v>153</v>
      </c>
      <c r="M309" s="44">
        <f t="shared" si="13"/>
        <v>142</v>
      </c>
      <c r="N309" s="44">
        <f t="shared" si="14"/>
        <v>148</v>
      </c>
      <c r="P309" s="44">
        <f>IF(C309&lt;&gt;'Annual Total'!A311,1,"")</f>
        <v>1</v>
      </c>
    </row>
    <row r="310" spans="1:16" x14ac:dyDescent="0.25">
      <c r="A310" s="44">
        <v>2023</v>
      </c>
      <c r="B310">
        <v>3870</v>
      </c>
      <c r="C310" t="s">
        <v>214</v>
      </c>
      <c r="D310" t="s">
        <v>46</v>
      </c>
      <c r="E310" t="s">
        <v>518</v>
      </c>
      <c r="F310" t="s">
        <v>24</v>
      </c>
      <c r="G310">
        <v>4656</v>
      </c>
      <c r="H310">
        <v>3608</v>
      </c>
      <c r="I310">
        <v>2886</v>
      </c>
      <c r="J310">
        <v>6494</v>
      </c>
      <c r="K310">
        <v>1534593</v>
      </c>
      <c r="L310" s="44">
        <f t="shared" si="12"/>
        <v>215</v>
      </c>
      <c r="M310" s="44">
        <f t="shared" si="13"/>
        <v>187</v>
      </c>
      <c r="N310" s="44">
        <f t="shared" si="14"/>
        <v>211</v>
      </c>
      <c r="P310" s="44">
        <f>IF(C310&lt;&gt;'Annual Total'!A312,1,"")</f>
        <v>1</v>
      </c>
    </row>
    <row r="311" spans="1:16" x14ac:dyDescent="0.25">
      <c r="A311" s="44">
        <v>2023</v>
      </c>
      <c r="B311">
        <v>3880</v>
      </c>
      <c r="C311" t="s">
        <v>193</v>
      </c>
      <c r="D311" t="s">
        <v>46</v>
      </c>
      <c r="E311" t="s">
        <v>518</v>
      </c>
      <c r="F311" t="s">
        <v>24</v>
      </c>
      <c r="G311">
        <v>3968</v>
      </c>
      <c r="H311">
        <v>2680</v>
      </c>
      <c r="I311">
        <v>2066</v>
      </c>
      <c r="J311">
        <v>4746</v>
      </c>
      <c r="K311">
        <v>1263928</v>
      </c>
      <c r="L311" s="44">
        <f t="shared" si="12"/>
        <v>252</v>
      </c>
      <c r="M311" s="44">
        <f t="shared" si="13"/>
        <v>233</v>
      </c>
      <c r="N311" s="44">
        <f t="shared" si="14"/>
        <v>243</v>
      </c>
      <c r="P311" s="44">
        <f>IF(C311&lt;&gt;'Annual Total'!A313,1,"")</f>
        <v>1</v>
      </c>
    </row>
    <row r="312" spans="1:16" x14ac:dyDescent="0.25">
      <c r="A312" s="44">
        <v>2023</v>
      </c>
      <c r="B312">
        <v>3890</v>
      </c>
      <c r="C312" t="s">
        <v>190</v>
      </c>
      <c r="D312" t="s">
        <v>46</v>
      </c>
      <c r="E312" t="s">
        <v>518</v>
      </c>
      <c r="F312" t="s">
        <v>24</v>
      </c>
      <c r="G312">
        <v>4141</v>
      </c>
      <c r="H312">
        <v>3007</v>
      </c>
      <c r="I312">
        <v>2347</v>
      </c>
      <c r="J312">
        <v>5354</v>
      </c>
      <c r="K312">
        <v>1342389</v>
      </c>
      <c r="L312" s="44">
        <f t="shared" si="12"/>
        <v>241</v>
      </c>
      <c r="M312" s="44">
        <f t="shared" si="13"/>
        <v>215</v>
      </c>
      <c r="N312" s="44">
        <f t="shared" si="14"/>
        <v>230</v>
      </c>
      <c r="P312" s="44">
        <f>IF(C312&lt;&gt;'Annual Total'!A314,1,"")</f>
        <v>1</v>
      </c>
    </row>
    <row r="313" spans="1:16" x14ac:dyDescent="0.25">
      <c r="A313" s="44">
        <v>2023</v>
      </c>
      <c r="B313">
        <v>3900</v>
      </c>
      <c r="C313" t="s">
        <v>173</v>
      </c>
      <c r="D313" t="s">
        <v>46</v>
      </c>
      <c r="E313" t="s">
        <v>518</v>
      </c>
      <c r="F313" t="s">
        <v>24</v>
      </c>
      <c r="G313">
        <v>6027</v>
      </c>
      <c r="H313">
        <v>4673</v>
      </c>
      <c r="I313">
        <v>3707</v>
      </c>
      <c r="J313">
        <v>8380</v>
      </c>
      <c r="K313">
        <v>1985142</v>
      </c>
      <c r="L313" s="44">
        <f t="shared" si="12"/>
        <v>172</v>
      </c>
      <c r="M313" s="44">
        <f t="shared" si="13"/>
        <v>151</v>
      </c>
      <c r="N313" s="44">
        <f t="shared" si="14"/>
        <v>168</v>
      </c>
      <c r="P313" s="44">
        <f>IF(C313&lt;&gt;'Annual Total'!A315,1,"")</f>
        <v>1</v>
      </c>
    </row>
    <row r="314" spans="1:16" x14ac:dyDescent="0.25">
      <c r="A314" s="44">
        <v>2023</v>
      </c>
      <c r="B314">
        <v>3910</v>
      </c>
      <c r="C314" t="s">
        <v>244</v>
      </c>
      <c r="D314" t="s">
        <v>46</v>
      </c>
      <c r="E314" t="s">
        <v>518</v>
      </c>
      <c r="F314" t="s">
        <v>24</v>
      </c>
      <c r="G314">
        <v>3977</v>
      </c>
      <c r="H314">
        <v>2549</v>
      </c>
      <c r="I314">
        <v>2109</v>
      </c>
      <c r="J314">
        <v>4658</v>
      </c>
      <c r="K314">
        <v>1265040</v>
      </c>
      <c r="L314" s="44">
        <f t="shared" si="12"/>
        <v>251</v>
      </c>
      <c r="M314" s="44">
        <f t="shared" si="13"/>
        <v>235</v>
      </c>
      <c r="N314" s="44">
        <f t="shared" si="14"/>
        <v>242</v>
      </c>
      <c r="P314" s="44">
        <f>IF(C314&lt;&gt;'Annual Total'!A316,1,"")</f>
        <v>1</v>
      </c>
    </row>
    <row r="315" spans="1:16" x14ac:dyDescent="0.25">
      <c r="A315" s="44">
        <v>2023</v>
      </c>
      <c r="B315">
        <v>3920</v>
      </c>
      <c r="C315" t="s">
        <v>207</v>
      </c>
      <c r="D315" t="s">
        <v>46</v>
      </c>
      <c r="E315" t="s">
        <v>518</v>
      </c>
      <c r="F315" t="s">
        <v>24</v>
      </c>
      <c r="G315">
        <v>2416</v>
      </c>
      <c r="H315">
        <v>1024</v>
      </c>
      <c r="I315">
        <v>1056</v>
      </c>
      <c r="J315">
        <v>2080</v>
      </c>
      <c r="K315">
        <v>729349</v>
      </c>
      <c r="L315" s="44">
        <f t="shared" si="12"/>
        <v>346</v>
      </c>
      <c r="M315" s="44">
        <f t="shared" si="13"/>
        <v>339</v>
      </c>
      <c r="N315" s="44">
        <f t="shared" si="14"/>
        <v>346</v>
      </c>
      <c r="P315" s="44">
        <f>IF(C315&lt;&gt;'Annual Total'!A317,1,"")</f>
        <v>1</v>
      </c>
    </row>
    <row r="316" spans="1:16" x14ac:dyDescent="0.25">
      <c r="A316" s="44">
        <v>2023</v>
      </c>
      <c r="B316">
        <v>3930</v>
      </c>
      <c r="C316" t="s">
        <v>179</v>
      </c>
      <c r="D316" t="s">
        <v>46</v>
      </c>
      <c r="E316" t="s">
        <v>518</v>
      </c>
      <c r="F316" t="s">
        <v>24</v>
      </c>
      <c r="G316">
        <v>3420</v>
      </c>
      <c r="H316">
        <v>2385</v>
      </c>
      <c r="I316">
        <v>2061</v>
      </c>
      <c r="J316">
        <v>4446</v>
      </c>
      <c r="K316">
        <v>1112371</v>
      </c>
      <c r="L316" s="44">
        <f t="shared" si="12"/>
        <v>285</v>
      </c>
      <c r="M316" s="44">
        <f t="shared" si="13"/>
        <v>244</v>
      </c>
      <c r="N316" s="44">
        <f t="shared" si="14"/>
        <v>277</v>
      </c>
      <c r="P316" s="44">
        <f>IF(C316&lt;&gt;'Annual Total'!A318,1,"")</f>
        <v>1</v>
      </c>
    </row>
    <row r="317" spans="1:16" x14ac:dyDescent="0.25">
      <c r="A317" s="44">
        <v>2023</v>
      </c>
      <c r="B317">
        <v>3950</v>
      </c>
      <c r="C317" t="s">
        <v>246</v>
      </c>
      <c r="D317" t="s">
        <v>46</v>
      </c>
      <c r="E317" t="s">
        <v>518</v>
      </c>
      <c r="F317" t="s">
        <v>24</v>
      </c>
      <c r="G317">
        <v>6888</v>
      </c>
      <c r="H317">
        <v>5854</v>
      </c>
      <c r="I317">
        <v>4670</v>
      </c>
      <c r="J317">
        <v>10524</v>
      </c>
      <c r="K317">
        <v>2320186</v>
      </c>
      <c r="L317" s="44">
        <f t="shared" si="12"/>
        <v>152</v>
      </c>
      <c r="M317" s="44">
        <f t="shared" si="13"/>
        <v>117</v>
      </c>
      <c r="N317" s="44">
        <f t="shared" si="14"/>
        <v>144</v>
      </c>
      <c r="P317" s="44">
        <f>IF(C317&lt;&gt;'Annual Total'!A319,1,"")</f>
        <v>1</v>
      </c>
    </row>
    <row r="318" spans="1:16" x14ac:dyDescent="0.25">
      <c r="A318" s="44">
        <v>2023</v>
      </c>
      <c r="B318">
        <v>3960</v>
      </c>
      <c r="C318" t="s">
        <v>220</v>
      </c>
      <c r="D318" t="s">
        <v>46</v>
      </c>
      <c r="E318" t="s">
        <v>518</v>
      </c>
      <c r="F318" t="s">
        <v>24</v>
      </c>
      <c r="G318">
        <v>7672</v>
      </c>
      <c r="H318">
        <v>5221</v>
      </c>
      <c r="I318">
        <v>4063</v>
      </c>
      <c r="J318">
        <v>9284</v>
      </c>
      <c r="K318">
        <v>2457616</v>
      </c>
      <c r="L318" s="44">
        <f t="shared" si="12"/>
        <v>140</v>
      </c>
      <c r="M318" s="44">
        <f t="shared" si="13"/>
        <v>137</v>
      </c>
      <c r="N318" s="44">
        <f t="shared" si="14"/>
        <v>140</v>
      </c>
      <c r="P318" s="44">
        <f>IF(C318&lt;&gt;'Annual Total'!A320,1,"")</f>
        <v>1</v>
      </c>
    </row>
    <row r="319" spans="1:16" x14ac:dyDescent="0.25">
      <c r="A319" s="44">
        <v>2023</v>
      </c>
      <c r="B319">
        <v>3970</v>
      </c>
      <c r="C319" t="s">
        <v>404</v>
      </c>
      <c r="D319" t="s">
        <v>46</v>
      </c>
      <c r="E319" t="s">
        <v>27</v>
      </c>
      <c r="F319" t="s">
        <v>27</v>
      </c>
      <c r="G319">
        <v>1350</v>
      </c>
      <c r="H319">
        <v>1090</v>
      </c>
      <c r="I319">
        <v>815</v>
      </c>
      <c r="J319">
        <v>1905</v>
      </c>
      <c r="K319">
        <v>448606</v>
      </c>
      <c r="L319" s="44">
        <f t="shared" si="12"/>
        <v>403</v>
      </c>
      <c r="M319" s="44">
        <f t="shared" si="13"/>
        <v>349</v>
      </c>
      <c r="N319" s="44">
        <f t="shared" si="14"/>
        <v>397</v>
      </c>
      <c r="P319" s="44">
        <f>IF(C319&lt;&gt;'Annual Total'!A321,1,"")</f>
        <v>1</v>
      </c>
    </row>
    <row r="320" spans="1:16" x14ac:dyDescent="0.25">
      <c r="A320" s="44">
        <v>2023</v>
      </c>
      <c r="B320">
        <v>3990</v>
      </c>
      <c r="C320" t="s">
        <v>405</v>
      </c>
      <c r="D320" t="s">
        <v>526</v>
      </c>
      <c r="E320" t="s">
        <v>27</v>
      </c>
      <c r="F320" t="s">
        <v>27</v>
      </c>
      <c r="G320">
        <v>5012</v>
      </c>
      <c r="H320">
        <v>3170</v>
      </c>
      <c r="I320">
        <v>2491</v>
      </c>
      <c r="J320">
        <v>5661</v>
      </c>
      <c r="K320">
        <v>1579379</v>
      </c>
      <c r="L320" s="44">
        <f t="shared" si="12"/>
        <v>200</v>
      </c>
      <c r="M320" s="44">
        <f t="shared" si="13"/>
        <v>205</v>
      </c>
      <c r="N320" s="44">
        <f t="shared" si="14"/>
        <v>208</v>
      </c>
      <c r="P320" s="44">
        <f>IF(C320&lt;&gt;'Annual Total'!A322,1,"")</f>
        <v>1</v>
      </c>
    </row>
    <row r="321" spans="1:16" x14ac:dyDescent="0.25">
      <c r="A321" s="44">
        <v>2023</v>
      </c>
      <c r="B321">
        <v>4010</v>
      </c>
      <c r="C321" t="s">
        <v>459</v>
      </c>
      <c r="D321" t="s">
        <v>527</v>
      </c>
      <c r="E321" t="s">
        <v>27</v>
      </c>
      <c r="F321" t="s">
        <v>27</v>
      </c>
      <c r="G321">
        <v>11616</v>
      </c>
      <c r="H321">
        <v>7176</v>
      </c>
      <c r="I321">
        <v>5653</v>
      </c>
      <c r="J321">
        <v>12829</v>
      </c>
      <c r="K321">
        <v>3645653</v>
      </c>
      <c r="L321" s="44">
        <f t="shared" si="12"/>
        <v>83</v>
      </c>
      <c r="M321" s="44">
        <f t="shared" si="13"/>
        <v>90</v>
      </c>
      <c r="N321" s="44">
        <f t="shared" si="14"/>
        <v>85</v>
      </c>
      <c r="P321" s="44">
        <f>IF(C321&lt;&gt;'Annual Total'!A323,1,"")</f>
        <v>1</v>
      </c>
    </row>
    <row r="322" spans="1:16" x14ac:dyDescent="0.25">
      <c r="A322" s="44">
        <v>2023</v>
      </c>
      <c r="B322">
        <v>4020</v>
      </c>
      <c r="C322" t="s">
        <v>409</v>
      </c>
      <c r="D322" t="s">
        <v>527</v>
      </c>
      <c r="E322" t="s">
        <v>27</v>
      </c>
      <c r="F322" t="s">
        <v>27</v>
      </c>
      <c r="G322">
        <v>2611</v>
      </c>
      <c r="H322">
        <v>1142</v>
      </c>
      <c r="I322">
        <v>812</v>
      </c>
      <c r="J322">
        <v>1954</v>
      </c>
      <c r="K322">
        <v>769239</v>
      </c>
      <c r="L322" s="44">
        <f t="shared" ref="L322:L385" si="15">_xlfn.RANK.EQ($G322,$G$2:$G$425,0)</f>
        <v>331</v>
      </c>
      <c r="M322" s="44">
        <f t="shared" ref="M322:M385" si="16">_xlfn.RANK.EQ($J322,$J$2:$J$425,0)</f>
        <v>346</v>
      </c>
      <c r="N322" s="44">
        <f t="shared" ref="N322:N385" si="17">_xlfn.RANK.EQ($K322,$K$2:$K$425,0)</f>
        <v>339</v>
      </c>
      <c r="P322" s="44">
        <f>IF(C322&lt;&gt;'Annual Total'!A324,1,"")</f>
        <v>1</v>
      </c>
    </row>
    <row r="323" spans="1:16" x14ac:dyDescent="0.25">
      <c r="A323" s="44">
        <v>2023</v>
      </c>
      <c r="B323">
        <v>4030</v>
      </c>
      <c r="C323" t="s">
        <v>554</v>
      </c>
      <c r="D323" t="s">
        <v>527</v>
      </c>
      <c r="E323" t="s">
        <v>27</v>
      </c>
      <c r="F323" t="s">
        <v>27</v>
      </c>
      <c r="G323">
        <v>8528</v>
      </c>
      <c r="H323">
        <v>5914</v>
      </c>
      <c r="I323">
        <v>4466</v>
      </c>
      <c r="J323">
        <v>10380</v>
      </c>
      <c r="K323">
        <v>2730057</v>
      </c>
      <c r="L323" s="44">
        <f t="shared" si="15"/>
        <v>121</v>
      </c>
      <c r="M323" s="44">
        <f t="shared" si="16"/>
        <v>122</v>
      </c>
      <c r="N323" s="44">
        <f t="shared" si="17"/>
        <v>125</v>
      </c>
      <c r="P323" s="44">
        <f>IF(C323&lt;&gt;'Annual Total'!A325,1,"")</f>
        <v>1</v>
      </c>
    </row>
    <row r="324" spans="1:16" x14ac:dyDescent="0.25">
      <c r="A324" s="44">
        <v>2023</v>
      </c>
      <c r="B324">
        <v>4040</v>
      </c>
      <c r="C324" t="s">
        <v>411</v>
      </c>
      <c r="D324" t="s">
        <v>527</v>
      </c>
      <c r="E324" t="s">
        <v>27</v>
      </c>
      <c r="F324" t="s">
        <v>27</v>
      </c>
      <c r="G324">
        <v>5332</v>
      </c>
      <c r="H324">
        <v>3149</v>
      </c>
      <c r="I324">
        <v>2491</v>
      </c>
      <c r="J324">
        <v>5640</v>
      </c>
      <c r="K324">
        <v>1662115</v>
      </c>
      <c r="L324" s="44">
        <f t="shared" si="15"/>
        <v>189</v>
      </c>
      <c r="M324" s="44">
        <f t="shared" si="16"/>
        <v>206</v>
      </c>
      <c r="N324" s="44">
        <f t="shared" si="17"/>
        <v>193</v>
      </c>
      <c r="P324" s="44">
        <f>IF(C324&lt;&gt;'Annual Total'!A326,1,"")</f>
        <v>1</v>
      </c>
    </row>
    <row r="325" spans="1:16" x14ac:dyDescent="0.25">
      <c r="A325" s="44">
        <v>2023</v>
      </c>
      <c r="B325">
        <v>4050</v>
      </c>
      <c r="C325" t="s">
        <v>456</v>
      </c>
      <c r="D325" t="s">
        <v>527</v>
      </c>
      <c r="E325" t="s">
        <v>27</v>
      </c>
      <c r="F325" t="s">
        <v>27</v>
      </c>
      <c r="G325">
        <v>4631</v>
      </c>
      <c r="H325">
        <v>2307</v>
      </c>
      <c r="I325">
        <v>1790</v>
      </c>
      <c r="J325">
        <v>4097</v>
      </c>
      <c r="K325">
        <v>1400392</v>
      </c>
      <c r="L325" s="44">
        <f t="shared" si="15"/>
        <v>217</v>
      </c>
      <c r="M325" s="44">
        <f t="shared" si="16"/>
        <v>255</v>
      </c>
      <c r="N325" s="44">
        <f t="shared" si="17"/>
        <v>225</v>
      </c>
      <c r="P325" s="44">
        <f>IF(C325&lt;&gt;'Annual Total'!A327,1,"")</f>
        <v>1</v>
      </c>
    </row>
    <row r="326" spans="1:16" x14ac:dyDescent="0.25">
      <c r="A326" s="44">
        <v>2023</v>
      </c>
      <c r="B326">
        <v>4060</v>
      </c>
      <c r="C326" t="s">
        <v>415</v>
      </c>
      <c r="D326" t="s">
        <v>527</v>
      </c>
      <c r="E326" t="s">
        <v>27</v>
      </c>
      <c r="F326" t="s">
        <v>27</v>
      </c>
      <c r="G326">
        <v>2348</v>
      </c>
      <c r="H326">
        <v>1323</v>
      </c>
      <c r="I326">
        <v>1109</v>
      </c>
      <c r="J326">
        <v>2432</v>
      </c>
      <c r="K326">
        <v>729908</v>
      </c>
      <c r="L326" s="44">
        <f t="shared" si="15"/>
        <v>348</v>
      </c>
      <c r="M326" s="44">
        <f t="shared" si="16"/>
        <v>329</v>
      </c>
      <c r="N326" s="44">
        <f t="shared" si="17"/>
        <v>345</v>
      </c>
      <c r="P326" s="44">
        <f>IF(C326&lt;&gt;'Annual Total'!A328,1,"")</f>
        <v>1</v>
      </c>
    </row>
    <row r="327" spans="1:16" x14ac:dyDescent="0.25">
      <c r="A327" s="44">
        <v>2023</v>
      </c>
      <c r="B327">
        <v>4080</v>
      </c>
      <c r="C327" t="s">
        <v>440</v>
      </c>
      <c r="D327" t="s">
        <v>527</v>
      </c>
      <c r="E327" t="s">
        <v>27</v>
      </c>
      <c r="F327" t="s">
        <v>27</v>
      </c>
      <c r="G327">
        <v>8563</v>
      </c>
      <c r="H327">
        <v>5044</v>
      </c>
      <c r="I327">
        <v>4072</v>
      </c>
      <c r="J327">
        <v>9116</v>
      </c>
      <c r="K327">
        <v>2676734</v>
      </c>
      <c r="L327" s="44">
        <f t="shared" si="15"/>
        <v>120</v>
      </c>
      <c r="M327" s="44">
        <f t="shared" si="16"/>
        <v>139</v>
      </c>
      <c r="N327" s="44">
        <f t="shared" si="17"/>
        <v>130</v>
      </c>
      <c r="P327" s="44">
        <f>IF(C327&lt;&gt;'Annual Total'!A329,1,"")</f>
        <v>1</v>
      </c>
    </row>
    <row r="328" spans="1:16" x14ac:dyDescent="0.25">
      <c r="A328" s="44">
        <v>2023</v>
      </c>
      <c r="B328">
        <v>4090</v>
      </c>
      <c r="C328" t="s">
        <v>446</v>
      </c>
      <c r="D328" t="s">
        <v>527</v>
      </c>
      <c r="E328" t="s">
        <v>27</v>
      </c>
      <c r="F328" t="s">
        <v>27</v>
      </c>
      <c r="G328">
        <v>12662</v>
      </c>
      <c r="H328">
        <v>6977</v>
      </c>
      <c r="I328">
        <v>5380</v>
      </c>
      <c r="J328">
        <v>12357</v>
      </c>
      <c r="K328">
        <v>3893242</v>
      </c>
      <c r="L328" s="44">
        <f t="shared" si="15"/>
        <v>71</v>
      </c>
      <c r="M328" s="44">
        <f t="shared" si="16"/>
        <v>93</v>
      </c>
      <c r="N328" s="44">
        <f t="shared" si="17"/>
        <v>74</v>
      </c>
      <c r="P328" s="44">
        <f>IF(C328&lt;&gt;'Annual Total'!A330,1,"")</f>
        <v>1</v>
      </c>
    </row>
    <row r="329" spans="1:16" x14ac:dyDescent="0.25">
      <c r="A329" s="44">
        <v>2023</v>
      </c>
      <c r="B329">
        <v>4100</v>
      </c>
      <c r="C329" t="s">
        <v>468</v>
      </c>
      <c r="D329" t="s">
        <v>527</v>
      </c>
      <c r="E329" t="s">
        <v>27</v>
      </c>
      <c r="F329" t="s">
        <v>27</v>
      </c>
      <c r="G329">
        <v>13596</v>
      </c>
      <c r="H329">
        <v>8094</v>
      </c>
      <c r="I329">
        <v>6209</v>
      </c>
      <c r="J329">
        <v>14303</v>
      </c>
      <c r="K329">
        <v>4237180</v>
      </c>
      <c r="L329" s="44">
        <f t="shared" si="15"/>
        <v>66</v>
      </c>
      <c r="M329" s="44">
        <f t="shared" si="16"/>
        <v>79</v>
      </c>
      <c r="N329" s="44">
        <f t="shared" si="17"/>
        <v>67</v>
      </c>
      <c r="P329" s="44">
        <f>IF(C329&lt;&gt;'Annual Total'!A331,1,"")</f>
        <v>1</v>
      </c>
    </row>
    <row r="330" spans="1:16" x14ac:dyDescent="0.25">
      <c r="A330" s="44">
        <v>2023</v>
      </c>
      <c r="B330">
        <v>4110</v>
      </c>
      <c r="C330" t="s">
        <v>414</v>
      </c>
      <c r="D330" t="s">
        <v>527</v>
      </c>
      <c r="E330" t="s">
        <v>27</v>
      </c>
      <c r="F330" t="s">
        <v>27</v>
      </c>
      <c r="G330">
        <v>9889</v>
      </c>
      <c r="H330">
        <v>5265</v>
      </c>
      <c r="I330">
        <v>4298</v>
      </c>
      <c r="J330">
        <v>9563</v>
      </c>
      <c r="K330">
        <v>3033839</v>
      </c>
      <c r="L330" s="44">
        <f t="shared" si="15"/>
        <v>101</v>
      </c>
      <c r="M330" s="44">
        <f t="shared" si="16"/>
        <v>133</v>
      </c>
      <c r="N330" s="44">
        <f t="shared" si="17"/>
        <v>106</v>
      </c>
      <c r="P330" s="44">
        <f>IF(C330&lt;&gt;'Annual Total'!A332,1,"")</f>
        <v>1</v>
      </c>
    </row>
    <row r="331" spans="1:16" x14ac:dyDescent="0.25">
      <c r="A331" s="44">
        <v>2023</v>
      </c>
      <c r="B331">
        <v>4120</v>
      </c>
      <c r="C331" t="s">
        <v>416</v>
      </c>
      <c r="D331" t="s">
        <v>527</v>
      </c>
      <c r="E331" t="s">
        <v>27</v>
      </c>
      <c r="F331" t="s">
        <v>27</v>
      </c>
      <c r="G331">
        <v>5540</v>
      </c>
      <c r="H331">
        <v>2561</v>
      </c>
      <c r="I331">
        <v>2046</v>
      </c>
      <c r="J331">
        <v>4607</v>
      </c>
      <c r="K331">
        <v>1658341</v>
      </c>
      <c r="L331" s="44">
        <f t="shared" si="15"/>
        <v>181</v>
      </c>
      <c r="M331" s="44">
        <f t="shared" si="16"/>
        <v>239</v>
      </c>
      <c r="N331" s="44">
        <f t="shared" si="17"/>
        <v>194</v>
      </c>
      <c r="P331" s="44">
        <f>IF(C331&lt;&gt;'Annual Total'!A333,1,"")</f>
        <v>1</v>
      </c>
    </row>
    <row r="332" spans="1:16" x14ac:dyDescent="0.25">
      <c r="A332" s="44">
        <v>2023</v>
      </c>
      <c r="B332">
        <v>4130</v>
      </c>
      <c r="C332" t="s">
        <v>444</v>
      </c>
      <c r="D332" t="s">
        <v>527</v>
      </c>
      <c r="E332" t="s">
        <v>27</v>
      </c>
      <c r="F332" t="s">
        <v>27</v>
      </c>
      <c r="G332">
        <v>17846</v>
      </c>
      <c r="H332">
        <v>10410</v>
      </c>
      <c r="I332">
        <v>7637</v>
      </c>
      <c r="J332">
        <v>18047</v>
      </c>
      <c r="K332">
        <v>5509732</v>
      </c>
      <c r="L332" s="44">
        <f t="shared" si="15"/>
        <v>42</v>
      </c>
      <c r="M332" s="44">
        <f t="shared" si="16"/>
        <v>50</v>
      </c>
      <c r="N332" s="44">
        <f t="shared" si="17"/>
        <v>43</v>
      </c>
      <c r="P332" s="44">
        <f>IF(C332&lt;&gt;'Annual Total'!A334,1,"")</f>
        <v>1</v>
      </c>
    </row>
    <row r="333" spans="1:16" x14ac:dyDescent="0.25">
      <c r="A333" s="44">
        <v>2023</v>
      </c>
      <c r="B333">
        <v>4140</v>
      </c>
      <c r="C333" t="s">
        <v>419</v>
      </c>
      <c r="D333" t="s">
        <v>527</v>
      </c>
      <c r="E333" t="s">
        <v>27</v>
      </c>
      <c r="F333" t="s">
        <v>27</v>
      </c>
      <c r="G333">
        <v>2221</v>
      </c>
      <c r="H333">
        <v>1230</v>
      </c>
      <c r="I333">
        <v>971</v>
      </c>
      <c r="J333">
        <v>2201</v>
      </c>
      <c r="K333">
        <v>683707</v>
      </c>
      <c r="L333" s="44">
        <f t="shared" si="15"/>
        <v>352</v>
      </c>
      <c r="M333" s="44">
        <f t="shared" si="16"/>
        <v>334</v>
      </c>
      <c r="N333" s="44">
        <f t="shared" si="17"/>
        <v>352</v>
      </c>
      <c r="P333" s="44">
        <f>IF(C333&lt;&gt;'Annual Total'!A335,1,"")</f>
        <v>1</v>
      </c>
    </row>
    <row r="334" spans="1:16" x14ac:dyDescent="0.25">
      <c r="A334" s="44">
        <v>2023</v>
      </c>
      <c r="B334">
        <v>4150</v>
      </c>
      <c r="C334" t="s">
        <v>453</v>
      </c>
      <c r="D334" t="s">
        <v>527</v>
      </c>
      <c r="E334" t="s">
        <v>27</v>
      </c>
      <c r="F334" t="s">
        <v>27</v>
      </c>
      <c r="G334">
        <v>16603</v>
      </c>
      <c r="H334">
        <v>8340</v>
      </c>
      <c r="I334">
        <v>6412</v>
      </c>
      <c r="J334">
        <v>14752</v>
      </c>
      <c r="K334">
        <v>5016215</v>
      </c>
      <c r="L334" s="44">
        <f t="shared" si="15"/>
        <v>49</v>
      </c>
      <c r="M334" s="44">
        <f t="shared" si="16"/>
        <v>73</v>
      </c>
      <c r="N334" s="44">
        <f t="shared" si="17"/>
        <v>53</v>
      </c>
      <c r="P334" s="44">
        <f>IF(C334&lt;&gt;'Annual Total'!A336,1,"")</f>
        <v>1</v>
      </c>
    </row>
    <row r="335" spans="1:16" x14ac:dyDescent="0.25">
      <c r="A335" s="44">
        <v>2023</v>
      </c>
      <c r="B335">
        <v>4160</v>
      </c>
      <c r="C335" t="s">
        <v>437</v>
      </c>
      <c r="D335" t="s">
        <v>527</v>
      </c>
      <c r="E335" t="s">
        <v>27</v>
      </c>
      <c r="F335" t="s">
        <v>27</v>
      </c>
      <c r="G335">
        <v>3443</v>
      </c>
      <c r="H335">
        <v>1761</v>
      </c>
      <c r="I335">
        <v>1392</v>
      </c>
      <c r="J335">
        <v>3153</v>
      </c>
      <c r="K335">
        <v>1046884</v>
      </c>
      <c r="L335" s="44">
        <f t="shared" si="15"/>
        <v>282</v>
      </c>
      <c r="M335" s="44">
        <f t="shared" si="16"/>
        <v>294</v>
      </c>
      <c r="N335" s="44">
        <f t="shared" si="17"/>
        <v>286</v>
      </c>
      <c r="P335" s="44">
        <f>IF(C335&lt;&gt;'Annual Total'!A337,1,"")</f>
        <v>1</v>
      </c>
    </row>
    <row r="336" spans="1:16" x14ac:dyDescent="0.25">
      <c r="A336" s="44">
        <v>2023</v>
      </c>
      <c r="B336">
        <v>4170</v>
      </c>
      <c r="C336" t="s">
        <v>464</v>
      </c>
      <c r="D336" t="s">
        <v>527</v>
      </c>
      <c r="E336" t="s">
        <v>27</v>
      </c>
      <c r="F336" t="s">
        <v>27</v>
      </c>
      <c r="G336">
        <v>2834</v>
      </c>
      <c r="H336">
        <v>1654</v>
      </c>
      <c r="I336">
        <v>1323</v>
      </c>
      <c r="J336">
        <v>2977</v>
      </c>
      <c r="K336">
        <v>882617</v>
      </c>
      <c r="L336" s="44">
        <f t="shared" si="15"/>
        <v>316</v>
      </c>
      <c r="M336" s="44">
        <f t="shared" si="16"/>
        <v>302</v>
      </c>
      <c r="N336" s="44">
        <f t="shared" si="17"/>
        <v>312</v>
      </c>
      <c r="P336" s="44">
        <f>IF(C336&lt;&gt;'Annual Total'!A338,1,"")</f>
        <v>1</v>
      </c>
    </row>
    <row r="337" spans="1:16" x14ac:dyDescent="0.25">
      <c r="A337" s="44">
        <v>2023</v>
      </c>
      <c r="B337">
        <v>4180</v>
      </c>
      <c r="C337" t="s">
        <v>458</v>
      </c>
      <c r="D337" t="s">
        <v>527</v>
      </c>
      <c r="E337" t="s">
        <v>27</v>
      </c>
      <c r="F337" t="s">
        <v>27</v>
      </c>
      <c r="G337">
        <v>5008</v>
      </c>
      <c r="H337">
        <v>3195</v>
      </c>
      <c r="I337">
        <v>2555</v>
      </c>
      <c r="J337">
        <v>5750</v>
      </c>
      <c r="K337">
        <v>1584984</v>
      </c>
      <c r="L337" s="44">
        <f t="shared" si="15"/>
        <v>201</v>
      </c>
      <c r="M337" s="44">
        <f t="shared" si="16"/>
        <v>201</v>
      </c>
      <c r="N337" s="44">
        <f t="shared" si="17"/>
        <v>207</v>
      </c>
      <c r="P337" s="44">
        <f>IF(C337&lt;&gt;'Annual Total'!A339,1,"")</f>
        <v>1</v>
      </c>
    </row>
    <row r="338" spans="1:16" x14ac:dyDescent="0.25">
      <c r="A338" s="44">
        <v>2023</v>
      </c>
      <c r="B338">
        <v>4190</v>
      </c>
      <c r="C338" t="s">
        <v>403</v>
      </c>
      <c r="D338" t="s">
        <v>527</v>
      </c>
      <c r="E338" t="s">
        <v>27</v>
      </c>
      <c r="F338" t="s">
        <v>27</v>
      </c>
      <c r="G338">
        <v>5298</v>
      </c>
      <c r="H338">
        <v>2905</v>
      </c>
      <c r="I338">
        <v>2234</v>
      </c>
      <c r="J338">
        <v>5139</v>
      </c>
      <c r="K338">
        <v>1627817</v>
      </c>
      <c r="L338" s="44">
        <f t="shared" si="15"/>
        <v>190</v>
      </c>
      <c r="M338" s="44">
        <f t="shared" si="16"/>
        <v>222</v>
      </c>
      <c r="N338" s="44">
        <f t="shared" si="17"/>
        <v>200</v>
      </c>
      <c r="P338" s="44">
        <f>IF(C338&lt;&gt;'Annual Total'!A340,1,"")</f>
        <v>1</v>
      </c>
    </row>
    <row r="339" spans="1:16" x14ac:dyDescent="0.25">
      <c r="A339" s="44">
        <v>2023</v>
      </c>
      <c r="B339">
        <v>4200</v>
      </c>
      <c r="C339" t="s">
        <v>450</v>
      </c>
      <c r="D339" t="s">
        <v>527</v>
      </c>
      <c r="E339" t="s">
        <v>27</v>
      </c>
      <c r="F339" t="s">
        <v>27</v>
      </c>
      <c r="G339">
        <v>13279</v>
      </c>
      <c r="H339">
        <v>6006</v>
      </c>
      <c r="I339">
        <v>4484</v>
      </c>
      <c r="J339">
        <v>10490</v>
      </c>
      <c r="K339">
        <v>3944828</v>
      </c>
      <c r="L339" s="44">
        <f t="shared" si="15"/>
        <v>67</v>
      </c>
      <c r="M339" s="44">
        <f t="shared" si="16"/>
        <v>118</v>
      </c>
      <c r="N339" s="44">
        <f t="shared" si="17"/>
        <v>72</v>
      </c>
      <c r="P339" s="44">
        <f>IF(C339&lt;&gt;'Annual Total'!A341,1,"")</f>
        <v>1</v>
      </c>
    </row>
    <row r="340" spans="1:16" x14ac:dyDescent="0.25">
      <c r="A340" s="44">
        <v>2023</v>
      </c>
      <c r="B340">
        <v>4210</v>
      </c>
      <c r="C340" t="s">
        <v>451</v>
      </c>
      <c r="D340" t="s">
        <v>527</v>
      </c>
      <c r="E340" t="s">
        <v>27</v>
      </c>
      <c r="F340" t="s">
        <v>27</v>
      </c>
      <c r="G340">
        <v>3260</v>
      </c>
      <c r="H340">
        <v>1975</v>
      </c>
      <c r="I340">
        <v>1400</v>
      </c>
      <c r="J340">
        <v>3375</v>
      </c>
      <c r="K340">
        <v>1010728</v>
      </c>
      <c r="L340" s="44">
        <f t="shared" si="15"/>
        <v>288</v>
      </c>
      <c r="M340" s="44">
        <f t="shared" si="16"/>
        <v>284</v>
      </c>
      <c r="N340" s="44">
        <f t="shared" si="17"/>
        <v>291</v>
      </c>
      <c r="P340" s="44">
        <f>IF(C340&lt;&gt;'Annual Total'!A342,1,"")</f>
        <v>1</v>
      </c>
    </row>
    <row r="341" spans="1:16" x14ac:dyDescent="0.25">
      <c r="A341" s="44">
        <v>2023</v>
      </c>
      <c r="B341">
        <v>4260</v>
      </c>
      <c r="C341" t="s">
        <v>402</v>
      </c>
      <c r="D341" t="s">
        <v>57</v>
      </c>
      <c r="E341" t="s">
        <v>27</v>
      </c>
      <c r="F341" t="s">
        <v>27</v>
      </c>
      <c r="G341">
        <v>1658</v>
      </c>
      <c r="H341">
        <v>553</v>
      </c>
      <c r="I341">
        <v>431</v>
      </c>
      <c r="J341">
        <v>984</v>
      </c>
      <c r="K341">
        <v>476966</v>
      </c>
      <c r="L341" s="44">
        <f t="shared" si="15"/>
        <v>384</v>
      </c>
      <c r="M341" s="44">
        <f t="shared" si="16"/>
        <v>402</v>
      </c>
      <c r="N341" s="44">
        <f t="shared" si="17"/>
        <v>390</v>
      </c>
      <c r="P341" s="44">
        <f>IF(C341&lt;&gt;'Annual Total'!A343,1,"")</f>
        <v>1</v>
      </c>
    </row>
    <row r="342" spans="1:16" x14ac:dyDescent="0.25">
      <c r="A342" s="44">
        <v>2023</v>
      </c>
      <c r="B342">
        <v>4270</v>
      </c>
      <c r="C342" t="s">
        <v>401</v>
      </c>
      <c r="D342" t="s">
        <v>57</v>
      </c>
      <c r="E342" t="s">
        <v>27</v>
      </c>
      <c r="F342" t="s">
        <v>27</v>
      </c>
      <c r="G342">
        <v>1603</v>
      </c>
      <c r="H342">
        <v>446</v>
      </c>
      <c r="I342">
        <v>370</v>
      </c>
      <c r="J342">
        <v>816</v>
      </c>
      <c r="K342">
        <v>453695</v>
      </c>
      <c r="L342" s="44">
        <f t="shared" si="15"/>
        <v>388</v>
      </c>
      <c r="M342" s="44">
        <f t="shared" si="16"/>
        <v>407</v>
      </c>
      <c r="N342" s="44">
        <f t="shared" si="17"/>
        <v>396</v>
      </c>
      <c r="P342" s="44">
        <f>IF(C342&lt;&gt;'Annual Total'!A344,1,"")</f>
        <v>1</v>
      </c>
    </row>
    <row r="343" spans="1:16" x14ac:dyDescent="0.25">
      <c r="A343" s="44">
        <v>2023</v>
      </c>
      <c r="B343">
        <v>4280</v>
      </c>
      <c r="C343" t="s">
        <v>398</v>
      </c>
      <c r="D343" t="s">
        <v>57</v>
      </c>
      <c r="E343" t="s">
        <v>27</v>
      </c>
      <c r="F343" t="s">
        <v>27</v>
      </c>
      <c r="G343">
        <v>2091</v>
      </c>
      <c r="H343">
        <v>604</v>
      </c>
      <c r="I343">
        <v>460</v>
      </c>
      <c r="J343">
        <v>1064</v>
      </c>
      <c r="K343">
        <v>591761</v>
      </c>
      <c r="L343" s="44">
        <f t="shared" si="15"/>
        <v>356</v>
      </c>
      <c r="M343" s="44">
        <f t="shared" si="16"/>
        <v>397</v>
      </c>
      <c r="N343" s="44">
        <f t="shared" si="17"/>
        <v>361</v>
      </c>
      <c r="P343" s="44">
        <f>IF(C343&lt;&gt;'Annual Total'!A345,1,"")</f>
        <v>1</v>
      </c>
    </row>
    <row r="344" spans="1:16" x14ac:dyDescent="0.25">
      <c r="A344" s="44">
        <v>2023</v>
      </c>
      <c r="B344">
        <v>4290</v>
      </c>
      <c r="C344" t="s">
        <v>467</v>
      </c>
      <c r="D344" t="s">
        <v>57</v>
      </c>
      <c r="E344" t="s">
        <v>27</v>
      </c>
      <c r="F344" t="s">
        <v>27</v>
      </c>
      <c r="G344">
        <v>1935</v>
      </c>
      <c r="H344">
        <v>629</v>
      </c>
      <c r="I344">
        <v>507</v>
      </c>
      <c r="J344">
        <v>1136</v>
      </c>
      <c r="K344">
        <v>557522</v>
      </c>
      <c r="L344" s="44">
        <f t="shared" si="15"/>
        <v>361</v>
      </c>
      <c r="M344" s="44">
        <f t="shared" si="16"/>
        <v>392</v>
      </c>
      <c r="N344" s="44">
        <f t="shared" si="17"/>
        <v>373</v>
      </c>
      <c r="P344" s="44">
        <f>IF(C344&lt;&gt;'Annual Total'!A346,1,"")</f>
        <v>1</v>
      </c>
    </row>
    <row r="345" spans="1:16" x14ac:dyDescent="0.25">
      <c r="A345" s="44">
        <v>2023</v>
      </c>
      <c r="B345">
        <v>4300</v>
      </c>
      <c r="C345" t="s">
        <v>423</v>
      </c>
      <c r="D345" t="s">
        <v>57</v>
      </c>
      <c r="E345" t="s">
        <v>27</v>
      </c>
      <c r="F345" t="s">
        <v>27</v>
      </c>
      <c r="G345">
        <v>2914</v>
      </c>
      <c r="H345">
        <v>889</v>
      </c>
      <c r="I345">
        <v>684</v>
      </c>
      <c r="J345">
        <v>1573</v>
      </c>
      <c r="K345">
        <v>829926</v>
      </c>
      <c r="L345" s="44">
        <f t="shared" si="15"/>
        <v>311</v>
      </c>
      <c r="M345" s="44">
        <f t="shared" si="16"/>
        <v>372</v>
      </c>
      <c r="N345" s="44">
        <f t="shared" si="17"/>
        <v>324</v>
      </c>
      <c r="P345" s="44">
        <f>IF(C345&lt;&gt;'Annual Total'!A347,1,"")</f>
        <v>1</v>
      </c>
    </row>
    <row r="346" spans="1:16" x14ac:dyDescent="0.25">
      <c r="A346" s="44">
        <v>2023</v>
      </c>
      <c r="B346">
        <v>4310</v>
      </c>
      <c r="C346" t="s">
        <v>420</v>
      </c>
      <c r="D346" t="s">
        <v>57</v>
      </c>
      <c r="E346" t="s">
        <v>27</v>
      </c>
      <c r="F346" t="s">
        <v>27</v>
      </c>
      <c r="G346">
        <v>1407</v>
      </c>
      <c r="H346">
        <v>419</v>
      </c>
      <c r="I346">
        <v>370</v>
      </c>
      <c r="J346">
        <v>789</v>
      </c>
      <c r="K346">
        <v>403508</v>
      </c>
      <c r="L346" s="44">
        <f t="shared" si="15"/>
        <v>399</v>
      </c>
      <c r="M346" s="44">
        <f t="shared" si="16"/>
        <v>408</v>
      </c>
      <c r="N346" s="44">
        <f t="shared" si="17"/>
        <v>400</v>
      </c>
      <c r="P346" s="44">
        <f>IF(C346&lt;&gt;'Annual Total'!A348,1,"")</f>
        <v>1</v>
      </c>
    </row>
    <row r="347" spans="1:16" x14ac:dyDescent="0.25">
      <c r="A347" s="44">
        <v>2023</v>
      </c>
      <c r="B347">
        <v>4320</v>
      </c>
      <c r="C347" t="s">
        <v>199</v>
      </c>
      <c r="D347" t="s">
        <v>57</v>
      </c>
      <c r="E347" t="s">
        <v>518</v>
      </c>
      <c r="F347" t="s">
        <v>24</v>
      </c>
      <c r="G347">
        <v>1016</v>
      </c>
      <c r="H347">
        <v>272</v>
      </c>
      <c r="I347">
        <v>225</v>
      </c>
      <c r="J347">
        <v>497</v>
      </c>
      <c r="K347">
        <v>286484</v>
      </c>
      <c r="L347" s="44">
        <f t="shared" si="15"/>
        <v>412</v>
      </c>
      <c r="M347" s="44">
        <f t="shared" si="16"/>
        <v>416</v>
      </c>
      <c r="N347" s="44">
        <f t="shared" si="17"/>
        <v>412</v>
      </c>
      <c r="P347" s="44">
        <f>IF(C347&lt;&gt;'Annual Total'!A349,1,"")</f>
        <v>1</v>
      </c>
    </row>
    <row r="348" spans="1:16" x14ac:dyDescent="0.25">
      <c r="A348" s="44">
        <v>2023</v>
      </c>
      <c r="B348">
        <v>4330</v>
      </c>
      <c r="C348" t="s">
        <v>197</v>
      </c>
      <c r="D348" t="s">
        <v>57</v>
      </c>
      <c r="E348" t="s">
        <v>518</v>
      </c>
      <c r="F348" t="s">
        <v>24</v>
      </c>
      <c r="G348">
        <v>2360</v>
      </c>
      <c r="H348">
        <v>1635</v>
      </c>
      <c r="I348">
        <v>1237</v>
      </c>
      <c r="J348">
        <v>2872</v>
      </c>
      <c r="K348">
        <v>756318</v>
      </c>
      <c r="L348" s="44">
        <f t="shared" si="15"/>
        <v>347</v>
      </c>
      <c r="M348" s="44">
        <f t="shared" si="16"/>
        <v>305</v>
      </c>
      <c r="N348" s="44">
        <f t="shared" si="17"/>
        <v>341</v>
      </c>
      <c r="P348" s="44">
        <f>IF(C348&lt;&gt;'Annual Total'!A350,1,"")</f>
        <v>1</v>
      </c>
    </row>
    <row r="349" spans="1:16" x14ac:dyDescent="0.25">
      <c r="A349" s="44">
        <v>2023</v>
      </c>
      <c r="B349">
        <v>4340</v>
      </c>
      <c r="C349" t="s">
        <v>255</v>
      </c>
      <c r="D349" t="s">
        <v>57</v>
      </c>
      <c r="E349" t="s">
        <v>518</v>
      </c>
      <c r="F349" t="s">
        <v>24</v>
      </c>
      <c r="G349">
        <v>1508</v>
      </c>
      <c r="H349">
        <v>778</v>
      </c>
      <c r="I349">
        <v>595</v>
      </c>
      <c r="J349">
        <v>1373</v>
      </c>
      <c r="K349">
        <v>458742</v>
      </c>
      <c r="L349" s="44">
        <f t="shared" si="15"/>
        <v>394</v>
      </c>
      <c r="M349" s="44">
        <f t="shared" si="16"/>
        <v>382</v>
      </c>
      <c r="N349" s="44">
        <f t="shared" si="17"/>
        <v>394</v>
      </c>
      <c r="P349" s="44">
        <f>IF(C349&lt;&gt;'Annual Total'!A351,1,"")</f>
        <v>1</v>
      </c>
    </row>
    <row r="350" spans="1:16" x14ac:dyDescent="0.25">
      <c r="A350" s="44">
        <v>2023</v>
      </c>
      <c r="B350">
        <v>4350</v>
      </c>
      <c r="C350" t="s">
        <v>191</v>
      </c>
      <c r="D350" t="s">
        <v>57</v>
      </c>
      <c r="E350" t="s">
        <v>518</v>
      </c>
      <c r="F350" t="s">
        <v>24</v>
      </c>
      <c r="G350">
        <v>1422</v>
      </c>
      <c r="H350">
        <v>800</v>
      </c>
      <c r="I350">
        <v>632</v>
      </c>
      <c r="J350">
        <v>1432</v>
      </c>
      <c r="K350">
        <v>440455</v>
      </c>
      <c r="L350" s="44">
        <f t="shared" si="15"/>
        <v>397</v>
      </c>
      <c r="M350" s="44">
        <f t="shared" si="16"/>
        <v>379</v>
      </c>
      <c r="N350" s="44">
        <f t="shared" si="17"/>
        <v>398</v>
      </c>
      <c r="P350" s="44">
        <f>IF(C350&lt;&gt;'Annual Total'!A352,1,"")</f>
        <v>1</v>
      </c>
    </row>
    <row r="351" spans="1:16" x14ac:dyDescent="0.25">
      <c r="A351" s="44">
        <v>2023</v>
      </c>
      <c r="B351">
        <v>4360</v>
      </c>
      <c r="C351" t="s">
        <v>278</v>
      </c>
      <c r="D351" t="s">
        <v>57</v>
      </c>
      <c r="E351" t="s">
        <v>518</v>
      </c>
      <c r="F351" t="s">
        <v>24</v>
      </c>
      <c r="G351">
        <v>1677</v>
      </c>
      <c r="H351">
        <v>906</v>
      </c>
      <c r="I351">
        <v>717</v>
      </c>
      <c r="J351">
        <v>1623</v>
      </c>
      <c r="K351">
        <v>515895</v>
      </c>
      <c r="L351" s="44">
        <f t="shared" si="15"/>
        <v>382</v>
      </c>
      <c r="M351" s="44">
        <f t="shared" si="16"/>
        <v>367</v>
      </c>
      <c r="N351" s="44">
        <f t="shared" si="17"/>
        <v>381</v>
      </c>
      <c r="P351" s="44">
        <f>IF(C351&lt;&gt;'Annual Total'!A353,1,"")</f>
        <v>1</v>
      </c>
    </row>
    <row r="352" spans="1:16" x14ac:dyDescent="0.25">
      <c r="A352" s="44">
        <v>2023</v>
      </c>
      <c r="B352">
        <v>4370</v>
      </c>
      <c r="C352" t="s">
        <v>155</v>
      </c>
      <c r="D352" t="s">
        <v>57</v>
      </c>
      <c r="E352" t="s">
        <v>518</v>
      </c>
      <c r="F352" t="s">
        <v>24</v>
      </c>
      <c r="G352">
        <v>1205</v>
      </c>
      <c r="H352">
        <v>613</v>
      </c>
      <c r="I352">
        <v>468</v>
      </c>
      <c r="J352">
        <v>1081</v>
      </c>
      <c r="K352">
        <v>365995</v>
      </c>
      <c r="L352" s="44">
        <f t="shared" si="15"/>
        <v>406</v>
      </c>
      <c r="M352" s="44">
        <f t="shared" si="16"/>
        <v>396</v>
      </c>
      <c r="N352" s="44">
        <f t="shared" si="17"/>
        <v>405</v>
      </c>
      <c r="P352" s="44">
        <f>IF(C352&lt;&gt;'Annual Total'!A354,1,"")</f>
        <v>1</v>
      </c>
    </row>
    <row r="353" spans="1:16" x14ac:dyDescent="0.25">
      <c r="A353" s="44">
        <v>2023</v>
      </c>
      <c r="B353">
        <v>4390</v>
      </c>
      <c r="C353" t="s">
        <v>185</v>
      </c>
      <c r="D353" t="s">
        <v>57</v>
      </c>
      <c r="E353" t="s">
        <v>518</v>
      </c>
      <c r="F353" t="s">
        <v>24</v>
      </c>
      <c r="G353">
        <v>1895</v>
      </c>
      <c r="H353">
        <v>1468</v>
      </c>
      <c r="I353">
        <v>1144</v>
      </c>
      <c r="J353">
        <v>2612</v>
      </c>
      <c r="K353">
        <v>623164</v>
      </c>
      <c r="L353" s="44">
        <f t="shared" si="15"/>
        <v>368</v>
      </c>
      <c r="M353" s="44">
        <f t="shared" si="16"/>
        <v>321</v>
      </c>
      <c r="N353" s="44">
        <f t="shared" si="17"/>
        <v>356</v>
      </c>
      <c r="P353" s="44">
        <f>IF(C353&lt;&gt;'Annual Total'!A355,1,"")</f>
        <v>1</v>
      </c>
    </row>
    <row r="354" spans="1:16" x14ac:dyDescent="0.25">
      <c r="A354" s="44">
        <v>2023</v>
      </c>
      <c r="B354">
        <v>4400</v>
      </c>
      <c r="C354" t="s">
        <v>221</v>
      </c>
      <c r="D354" t="s">
        <v>57</v>
      </c>
      <c r="E354" t="s">
        <v>518</v>
      </c>
      <c r="F354" t="s">
        <v>24</v>
      </c>
      <c r="G354">
        <v>3847</v>
      </c>
      <c r="H354">
        <v>2819</v>
      </c>
      <c r="I354">
        <v>2237</v>
      </c>
      <c r="J354">
        <v>5056</v>
      </c>
      <c r="K354">
        <v>1253085</v>
      </c>
      <c r="L354" s="44">
        <f t="shared" si="15"/>
        <v>259</v>
      </c>
      <c r="M354" s="44">
        <f t="shared" si="16"/>
        <v>224</v>
      </c>
      <c r="N354" s="44">
        <f t="shared" si="17"/>
        <v>245</v>
      </c>
      <c r="P354" s="44">
        <f>IF(C354&lt;&gt;'Annual Total'!A356,1,"")</f>
        <v>1</v>
      </c>
    </row>
    <row r="355" spans="1:16" x14ac:dyDescent="0.25">
      <c r="A355" s="44">
        <v>2023</v>
      </c>
      <c r="B355">
        <v>4410</v>
      </c>
      <c r="C355" t="s">
        <v>215</v>
      </c>
      <c r="D355" t="s">
        <v>57</v>
      </c>
      <c r="E355" t="s">
        <v>518</v>
      </c>
      <c r="F355" t="s">
        <v>24</v>
      </c>
      <c r="G355">
        <v>4512</v>
      </c>
      <c r="H355">
        <v>3214</v>
      </c>
      <c r="I355">
        <v>2495</v>
      </c>
      <c r="J355">
        <v>5709</v>
      </c>
      <c r="K355">
        <v>1458035</v>
      </c>
      <c r="L355" s="44">
        <f t="shared" si="15"/>
        <v>221</v>
      </c>
      <c r="M355" s="44">
        <f t="shared" si="16"/>
        <v>203</v>
      </c>
      <c r="N355" s="44">
        <f t="shared" si="17"/>
        <v>218</v>
      </c>
      <c r="P355" s="44">
        <f>IF(C355&lt;&gt;'Annual Total'!A357,1,"")</f>
        <v>1</v>
      </c>
    </row>
    <row r="356" spans="1:16" x14ac:dyDescent="0.25">
      <c r="A356" s="44">
        <v>2023</v>
      </c>
      <c r="B356">
        <v>4420</v>
      </c>
      <c r="C356" t="s">
        <v>235</v>
      </c>
      <c r="D356" t="s">
        <v>57</v>
      </c>
      <c r="E356" t="s">
        <v>518</v>
      </c>
      <c r="F356" t="s">
        <v>24</v>
      </c>
      <c r="G356">
        <v>3643</v>
      </c>
      <c r="H356">
        <v>2946</v>
      </c>
      <c r="I356">
        <v>2339</v>
      </c>
      <c r="J356">
        <v>5285</v>
      </c>
      <c r="K356">
        <v>1214488</v>
      </c>
      <c r="L356" s="44">
        <f t="shared" si="15"/>
        <v>272</v>
      </c>
      <c r="M356" s="44">
        <f t="shared" si="16"/>
        <v>218</v>
      </c>
      <c r="N356" s="44">
        <f t="shared" si="17"/>
        <v>252</v>
      </c>
      <c r="P356" s="44">
        <f>IF(C356&lt;&gt;'Annual Total'!A358,1,"")</f>
        <v>1</v>
      </c>
    </row>
    <row r="357" spans="1:16" x14ac:dyDescent="0.25">
      <c r="A357" s="44">
        <v>2023</v>
      </c>
      <c r="B357">
        <v>4430</v>
      </c>
      <c r="C357" t="s">
        <v>243</v>
      </c>
      <c r="D357" t="s">
        <v>57</v>
      </c>
      <c r="E357" t="s">
        <v>518</v>
      </c>
      <c r="F357" t="s">
        <v>24</v>
      </c>
      <c r="G357">
        <v>8209</v>
      </c>
      <c r="H357">
        <v>5841</v>
      </c>
      <c r="I357">
        <v>4614</v>
      </c>
      <c r="J357">
        <v>10455</v>
      </c>
      <c r="K357">
        <v>2654490</v>
      </c>
      <c r="L357" s="44">
        <f t="shared" si="15"/>
        <v>134</v>
      </c>
      <c r="M357" s="44">
        <f t="shared" si="16"/>
        <v>119</v>
      </c>
      <c r="N357" s="44">
        <f t="shared" si="17"/>
        <v>132</v>
      </c>
      <c r="P357" s="44">
        <f>IF(C357&lt;&gt;'Annual Total'!A359,1,"")</f>
        <v>1</v>
      </c>
    </row>
    <row r="358" spans="1:16" x14ac:dyDescent="0.25">
      <c r="A358" s="44">
        <v>2023</v>
      </c>
      <c r="B358">
        <v>4440</v>
      </c>
      <c r="C358" t="s">
        <v>208</v>
      </c>
      <c r="D358" t="s">
        <v>57</v>
      </c>
      <c r="E358" t="s">
        <v>518</v>
      </c>
      <c r="F358" t="s">
        <v>24</v>
      </c>
      <c r="G358">
        <v>5217</v>
      </c>
      <c r="H358">
        <v>3007</v>
      </c>
      <c r="I358">
        <v>2320</v>
      </c>
      <c r="J358">
        <v>5327</v>
      </c>
      <c r="K358">
        <v>1614503</v>
      </c>
      <c r="L358" s="44">
        <f t="shared" si="15"/>
        <v>192</v>
      </c>
      <c r="M358" s="44">
        <f t="shared" si="16"/>
        <v>217</v>
      </c>
      <c r="N358" s="44">
        <f t="shared" si="17"/>
        <v>201</v>
      </c>
      <c r="P358" s="44">
        <f>IF(C358&lt;&gt;'Annual Total'!A360,1,"")</f>
        <v>1</v>
      </c>
    </row>
    <row r="359" spans="1:16" x14ac:dyDescent="0.25">
      <c r="A359" s="44">
        <v>2023</v>
      </c>
      <c r="B359">
        <v>4450</v>
      </c>
      <c r="C359" t="s">
        <v>239</v>
      </c>
      <c r="D359" t="s">
        <v>57</v>
      </c>
      <c r="E359" t="s">
        <v>518</v>
      </c>
      <c r="F359" t="s">
        <v>24</v>
      </c>
      <c r="G359">
        <v>2792</v>
      </c>
      <c r="H359">
        <v>1784</v>
      </c>
      <c r="I359">
        <v>1532</v>
      </c>
      <c r="J359">
        <v>3316</v>
      </c>
      <c r="K359">
        <v>890789</v>
      </c>
      <c r="L359" s="44">
        <f t="shared" si="15"/>
        <v>320</v>
      </c>
      <c r="M359" s="44">
        <f t="shared" si="16"/>
        <v>287</v>
      </c>
      <c r="N359" s="44">
        <f t="shared" si="17"/>
        <v>310</v>
      </c>
      <c r="P359" s="44">
        <f>IF(C359&lt;&gt;'Annual Total'!A361,1,"")</f>
        <v>1</v>
      </c>
    </row>
    <row r="360" spans="1:16" x14ac:dyDescent="0.25">
      <c r="A360" s="44">
        <v>2023</v>
      </c>
      <c r="B360">
        <v>4460</v>
      </c>
      <c r="C360" t="s">
        <v>223</v>
      </c>
      <c r="D360" t="s">
        <v>57</v>
      </c>
      <c r="E360" t="s">
        <v>518</v>
      </c>
      <c r="F360" t="s">
        <v>24</v>
      </c>
      <c r="G360">
        <v>1849</v>
      </c>
      <c r="H360">
        <v>1449</v>
      </c>
      <c r="I360">
        <v>1189</v>
      </c>
      <c r="J360">
        <v>2638</v>
      </c>
      <c r="K360">
        <v>612920</v>
      </c>
      <c r="L360" s="44">
        <f t="shared" si="15"/>
        <v>373</v>
      </c>
      <c r="M360" s="44">
        <f t="shared" si="16"/>
        <v>319</v>
      </c>
      <c r="N360" s="44">
        <f t="shared" si="17"/>
        <v>358</v>
      </c>
      <c r="P360" s="44">
        <f>IF(C360&lt;&gt;'Annual Total'!A362,1,"")</f>
        <v>1</v>
      </c>
    </row>
    <row r="361" spans="1:16" x14ac:dyDescent="0.25">
      <c r="A361" s="44">
        <v>2023</v>
      </c>
      <c r="B361">
        <v>4470</v>
      </c>
      <c r="C361" t="s">
        <v>240</v>
      </c>
      <c r="D361" t="s">
        <v>57</v>
      </c>
      <c r="E361" t="s">
        <v>518</v>
      </c>
      <c r="F361" t="s">
        <v>24</v>
      </c>
      <c r="G361">
        <v>8867</v>
      </c>
      <c r="H361">
        <v>6139</v>
      </c>
      <c r="I361">
        <v>5082</v>
      </c>
      <c r="J361">
        <v>11221</v>
      </c>
      <c r="K361">
        <v>2864396</v>
      </c>
      <c r="L361" s="44">
        <f t="shared" si="15"/>
        <v>113</v>
      </c>
      <c r="M361" s="44">
        <f t="shared" si="16"/>
        <v>101</v>
      </c>
      <c r="N361" s="44">
        <f t="shared" si="17"/>
        <v>114</v>
      </c>
      <c r="P361" s="44">
        <f>IF(C361&lt;&gt;'Annual Total'!A363,1,"")</f>
        <v>1</v>
      </c>
    </row>
    <row r="362" spans="1:16" x14ac:dyDescent="0.25">
      <c r="A362" s="44">
        <v>2023</v>
      </c>
      <c r="B362">
        <v>4480</v>
      </c>
      <c r="C362" t="s">
        <v>455</v>
      </c>
      <c r="D362" t="s">
        <v>42</v>
      </c>
      <c r="E362" t="s">
        <v>27</v>
      </c>
      <c r="F362" t="s">
        <v>27</v>
      </c>
      <c r="G362">
        <v>2774</v>
      </c>
      <c r="H362">
        <v>1004</v>
      </c>
      <c r="I362">
        <v>754</v>
      </c>
      <c r="J362">
        <v>1758</v>
      </c>
      <c r="K362">
        <v>798449</v>
      </c>
      <c r="L362" s="44">
        <f t="shared" si="15"/>
        <v>321</v>
      </c>
      <c r="M362" s="44">
        <f t="shared" si="16"/>
        <v>356</v>
      </c>
      <c r="N362" s="44">
        <f t="shared" si="17"/>
        <v>333</v>
      </c>
      <c r="P362" s="44">
        <f>IF(C362&lt;&gt;'Annual Total'!A364,1,"")</f>
        <v>1</v>
      </c>
    </row>
    <row r="363" spans="1:16" x14ac:dyDescent="0.25">
      <c r="A363" s="44">
        <v>2023</v>
      </c>
      <c r="B363">
        <v>4490</v>
      </c>
      <c r="C363" t="s">
        <v>445</v>
      </c>
      <c r="D363" t="s">
        <v>42</v>
      </c>
      <c r="E363" t="s">
        <v>27</v>
      </c>
      <c r="F363" t="s">
        <v>27</v>
      </c>
      <c r="G363">
        <v>4047</v>
      </c>
      <c r="H363">
        <v>1776</v>
      </c>
      <c r="I363">
        <v>1331</v>
      </c>
      <c r="J363">
        <v>3107</v>
      </c>
      <c r="K363">
        <v>1195169</v>
      </c>
      <c r="L363" s="44">
        <f t="shared" si="15"/>
        <v>247</v>
      </c>
      <c r="M363" s="44">
        <f t="shared" si="16"/>
        <v>297</v>
      </c>
      <c r="N363" s="44">
        <f t="shared" si="17"/>
        <v>259</v>
      </c>
      <c r="P363" s="44">
        <f>IF(C363&lt;&gt;'Annual Total'!A365,1,"")</f>
        <v>1</v>
      </c>
    </row>
    <row r="364" spans="1:16" x14ac:dyDescent="0.25">
      <c r="A364" s="44">
        <v>2023</v>
      </c>
      <c r="B364">
        <v>4500</v>
      </c>
      <c r="C364" t="s">
        <v>443</v>
      </c>
      <c r="D364" t="s">
        <v>42</v>
      </c>
      <c r="E364" t="s">
        <v>27</v>
      </c>
      <c r="F364" t="s">
        <v>27</v>
      </c>
      <c r="G364">
        <v>3108</v>
      </c>
      <c r="H364">
        <v>1430</v>
      </c>
      <c r="I364">
        <v>1075</v>
      </c>
      <c r="J364">
        <v>2505</v>
      </c>
      <c r="K364">
        <v>923548</v>
      </c>
      <c r="L364" s="44">
        <f t="shared" si="15"/>
        <v>296</v>
      </c>
      <c r="M364" s="44">
        <f t="shared" si="16"/>
        <v>326</v>
      </c>
      <c r="N364" s="44">
        <f t="shared" si="17"/>
        <v>307</v>
      </c>
      <c r="P364" s="44">
        <f>IF(C364&lt;&gt;'Annual Total'!A366,1,"")</f>
        <v>1</v>
      </c>
    </row>
    <row r="365" spans="1:16" x14ac:dyDescent="0.25">
      <c r="A365" s="44">
        <v>2023</v>
      </c>
      <c r="B365">
        <v>4510</v>
      </c>
      <c r="C365" t="s">
        <v>463</v>
      </c>
      <c r="D365" t="s">
        <v>42</v>
      </c>
      <c r="E365" t="s">
        <v>27</v>
      </c>
      <c r="F365" t="s">
        <v>27</v>
      </c>
      <c r="G365">
        <v>2023</v>
      </c>
      <c r="H365">
        <v>1084</v>
      </c>
      <c r="I365">
        <v>849</v>
      </c>
      <c r="J365">
        <v>1933</v>
      </c>
      <c r="K365">
        <v>617361</v>
      </c>
      <c r="L365" s="44">
        <f t="shared" si="15"/>
        <v>358</v>
      </c>
      <c r="M365" s="44">
        <f t="shared" si="16"/>
        <v>348</v>
      </c>
      <c r="N365" s="44">
        <f t="shared" si="17"/>
        <v>357</v>
      </c>
      <c r="P365" s="44">
        <f>IF(C365&lt;&gt;'Annual Total'!A367,1,"")</f>
        <v>1</v>
      </c>
    </row>
    <row r="366" spans="1:16" x14ac:dyDescent="0.25">
      <c r="A366" s="44">
        <v>2023</v>
      </c>
      <c r="B366">
        <v>4530</v>
      </c>
      <c r="C366" t="s">
        <v>234</v>
      </c>
      <c r="D366" t="s">
        <v>42</v>
      </c>
      <c r="E366" t="s">
        <v>518</v>
      </c>
      <c r="F366" t="s">
        <v>24</v>
      </c>
      <c r="G366">
        <v>2814</v>
      </c>
      <c r="H366">
        <v>1547</v>
      </c>
      <c r="I366">
        <v>1207</v>
      </c>
      <c r="J366">
        <v>2754</v>
      </c>
      <c r="K366">
        <v>862039</v>
      </c>
      <c r="L366" s="44">
        <f t="shared" si="15"/>
        <v>319</v>
      </c>
      <c r="M366" s="44">
        <f t="shared" si="16"/>
        <v>313</v>
      </c>
      <c r="N366" s="44">
        <f t="shared" si="17"/>
        <v>317</v>
      </c>
      <c r="P366" s="44">
        <f>IF(C366&lt;&gt;'Annual Total'!A368,1,"")</f>
        <v>1</v>
      </c>
    </row>
    <row r="367" spans="1:16" x14ac:dyDescent="0.25">
      <c r="A367" s="44">
        <v>2023</v>
      </c>
      <c r="B367">
        <v>4540</v>
      </c>
      <c r="C367" t="s">
        <v>184</v>
      </c>
      <c r="D367" t="s">
        <v>42</v>
      </c>
      <c r="E367" t="s">
        <v>518</v>
      </c>
      <c r="F367" t="s">
        <v>24</v>
      </c>
      <c r="G367">
        <v>2711</v>
      </c>
      <c r="H367">
        <v>1427</v>
      </c>
      <c r="I367">
        <v>1069</v>
      </c>
      <c r="J367">
        <v>2496</v>
      </c>
      <c r="K367">
        <v>821947</v>
      </c>
      <c r="L367" s="44">
        <f t="shared" si="15"/>
        <v>326</v>
      </c>
      <c r="M367" s="44">
        <f t="shared" si="16"/>
        <v>327</v>
      </c>
      <c r="N367" s="44">
        <f t="shared" si="17"/>
        <v>329</v>
      </c>
      <c r="P367" s="44">
        <f>IF(C367&lt;&gt;'Annual Total'!A369,1,"")</f>
        <v>1</v>
      </c>
    </row>
    <row r="368" spans="1:16" x14ac:dyDescent="0.25">
      <c r="A368" s="44">
        <v>2023</v>
      </c>
      <c r="B368">
        <v>4550</v>
      </c>
      <c r="C368" t="s">
        <v>182</v>
      </c>
      <c r="D368" t="s">
        <v>528</v>
      </c>
      <c r="E368" t="s">
        <v>518</v>
      </c>
      <c r="F368" t="s">
        <v>24</v>
      </c>
      <c r="G368">
        <v>2894</v>
      </c>
      <c r="H368">
        <v>1313</v>
      </c>
      <c r="I368">
        <v>985</v>
      </c>
      <c r="J368">
        <v>2298</v>
      </c>
      <c r="K368">
        <v>861420</v>
      </c>
      <c r="L368" s="44">
        <f t="shared" si="15"/>
        <v>312</v>
      </c>
      <c r="M368" s="44">
        <f t="shared" si="16"/>
        <v>332</v>
      </c>
      <c r="N368" s="44">
        <f t="shared" si="17"/>
        <v>318</v>
      </c>
      <c r="P368" s="44">
        <f>IF(C368&lt;&gt;'Annual Total'!A370,1,"")</f>
        <v>1</v>
      </c>
    </row>
    <row r="369" spans="1:16" x14ac:dyDescent="0.25">
      <c r="A369" s="44">
        <v>2023</v>
      </c>
      <c r="B369">
        <v>4560</v>
      </c>
      <c r="C369" t="s">
        <v>203</v>
      </c>
      <c r="D369" t="s">
        <v>528</v>
      </c>
      <c r="E369" t="s">
        <v>518</v>
      </c>
      <c r="F369" t="s">
        <v>24</v>
      </c>
      <c r="G369">
        <v>2031</v>
      </c>
      <c r="H369">
        <v>895</v>
      </c>
      <c r="I369">
        <v>682</v>
      </c>
      <c r="J369">
        <v>1577</v>
      </c>
      <c r="K369">
        <v>602303</v>
      </c>
      <c r="L369" s="44">
        <f t="shared" si="15"/>
        <v>357</v>
      </c>
      <c r="M369" s="44">
        <f t="shared" si="16"/>
        <v>371</v>
      </c>
      <c r="N369" s="44">
        <f t="shared" si="17"/>
        <v>359</v>
      </c>
      <c r="P369" s="44">
        <f>IF(C369&lt;&gt;'Annual Total'!A371,1,"")</f>
        <v>1</v>
      </c>
    </row>
    <row r="370" spans="1:16" x14ac:dyDescent="0.25">
      <c r="A370" s="44">
        <v>2023</v>
      </c>
      <c r="B370">
        <v>4570</v>
      </c>
      <c r="C370" t="s">
        <v>251</v>
      </c>
      <c r="D370" t="s">
        <v>528</v>
      </c>
      <c r="E370" t="s">
        <v>518</v>
      </c>
      <c r="F370" t="s">
        <v>24</v>
      </c>
      <c r="G370">
        <v>2307</v>
      </c>
      <c r="H370">
        <v>1110</v>
      </c>
      <c r="I370">
        <v>910</v>
      </c>
      <c r="J370">
        <v>2020</v>
      </c>
      <c r="K370">
        <v>697822</v>
      </c>
      <c r="L370" s="44">
        <f t="shared" si="15"/>
        <v>350</v>
      </c>
      <c r="M370" s="44">
        <f t="shared" si="16"/>
        <v>344</v>
      </c>
      <c r="N370" s="44">
        <f t="shared" si="17"/>
        <v>350</v>
      </c>
      <c r="P370" s="44">
        <f>IF(C370&lt;&gt;'Annual Total'!A372,1,"")</f>
        <v>1</v>
      </c>
    </row>
    <row r="371" spans="1:16" x14ac:dyDescent="0.25">
      <c r="A371" s="44">
        <v>2023</v>
      </c>
      <c r="B371">
        <v>4580</v>
      </c>
      <c r="C371" t="s">
        <v>238</v>
      </c>
      <c r="D371" t="s">
        <v>528</v>
      </c>
      <c r="E371" t="s">
        <v>518</v>
      </c>
      <c r="F371" t="s">
        <v>24</v>
      </c>
      <c r="G371">
        <v>1919</v>
      </c>
      <c r="H371">
        <v>1040</v>
      </c>
      <c r="I371">
        <v>815</v>
      </c>
      <c r="J371">
        <v>1855</v>
      </c>
      <c r="K371">
        <v>590252</v>
      </c>
      <c r="L371" s="44">
        <f t="shared" si="15"/>
        <v>364</v>
      </c>
      <c r="M371" s="44">
        <f t="shared" si="16"/>
        <v>353</v>
      </c>
      <c r="N371" s="44">
        <f t="shared" si="17"/>
        <v>362</v>
      </c>
      <c r="P371" s="44">
        <f>IF(C371&lt;&gt;'Annual Total'!A373,1,"")</f>
        <v>1</v>
      </c>
    </row>
    <row r="372" spans="1:16" x14ac:dyDescent="0.25">
      <c r="A372" s="44">
        <v>2023</v>
      </c>
      <c r="B372">
        <v>4590</v>
      </c>
      <c r="C372" t="s">
        <v>272</v>
      </c>
      <c r="D372" t="s">
        <v>528</v>
      </c>
      <c r="E372" t="s">
        <v>518</v>
      </c>
      <c r="F372" t="s">
        <v>24</v>
      </c>
      <c r="G372">
        <v>1585</v>
      </c>
      <c r="H372">
        <v>761</v>
      </c>
      <c r="I372">
        <v>616</v>
      </c>
      <c r="J372">
        <v>1377</v>
      </c>
      <c r="K372">
        <v>479262</v>
      </c>
      <c r="L372" s="44">
        <f t="shared" si="15"/>
        <v>390</v>
      </c>
      <c r="M372" s="44">
        <f t="shared" si="16"/>
        <v>381</v>
      </c>
      <c r="N372" s="44">
        <f t="shared" si="17"/>
        <v>389</v>
      </c>
      <c r="P372" s="44">
        <f>IF(C372&lt;&gt;'Annual Total'!A374,1,"")</f>
        <v>1</v>
      </c>
    </row>
    <row r="373" spans="1:16" x14ac:dyDescent="0.25">
      <c r="A373" s="44">
        <v>2023</v>
      </c>
      <c r="B373">
        <v>4600</v>
      </c>
      <c r="C373" t="s">
        <v>156</v>
      </c>
      <c r="D373" t="s">
        <v>528</v>
      </c>
      <c r="E373" t="s">
        <v>518</v>
      </c>
      <c r="F373" t="s">
        <v>24</v>
      </c>
      <c r="G373">
        <v>1152</v>
      </c>
      <c r="H373">
        <v>591</v>
      </c>
      <c r="I373">
        <v>472</v>
      </c>
      <c r="J373">
        <v>1063</v>
      </c>
      <c r="K373">
        <v>351212</v>
      </c>
      <c r="L373" s="44">
        <f t="shared" si="15"/>
        <v>409</v>
      </c>
      <c r="M373" s="44">
        <f t="shared" si="16"/>
        <v>398</v>
      </c>
      <c r="N373" s="44">
        <f t="shared" si="17"/>
        <v>408</v>
      </c>
      <c r="P373" s="44">
        <f>IF(C373&lt;&gt;'Annual Total'!A375,1,"")</f>
        <v>1</v>
      </c>
    </row>
    <row r="374" spans="1:16" x14ac:dyDescent="0.25">
      <c r="A374" s="44">
        <v>2023</v>
      </c>
      <c r="B374">
        <v>4620</v>
      </c>
      <c r="C374" t="s">
        <v>181</v>
      </c>
      <c r="D374" t="s">
        <v>528</v>
      </c>
      <c r="E374" t="s">
        <v>518</v>
      </c>
      <c r="F374" t="s">
        <v>24</v>
      </c>
      <c r="G374">
        <v>1726</v>
      </c>
      <c r="H374">
        <v>1105</v>
      </c>
      <c r="I374">
        <v>890</v>
      </c>
      <c r="J374">
        <v>1995</v>
      </c>
      <c r="K374">
        <v>548179</v>
      </c>
      <c r="L374" s="44">
        <f t="shared" si="15"/>
        <v>380</v>
      </c>
      <c r="M374" s="44">
        <f t="shared" si="16"/>
        <v>345</v>
      </c>
      <c r="N374" s="44">
        <f t="shared" si="17"/>
        <v>374</v>
      </c>
      <c r="P374" s="44">
        <f>IF(C374&lt;&gt;'Annual Total'!A376,1,"")</f>
        <v>1</v>
      </c>
    </row>
    <row r="375" spans="1:16" x14ac:dyDescent="0.25">
      <c r="A375" s="44">
        <v>2023</v>
      </c>
      <c r="B375">
        <v>4630</v>
      </c>
      <c r="C375" t="s">
        <v>280</v>
      </c>
      <c r="D375" t="s">
        <v>528</v>
      </c>
      <c r="E375" t="s">
        <v>518</v>
      </c>
      <c r="F375" t="s">
        <v>24</v>
      </c>
      <c r="G375">
        <v>3010</v>
      </c>
      <c r="H375">
        <v>1870</v>
      </c>
      <c r="I375">
        <v>1546</v>
      </c>
      <c r="J375">
        <v>3416</v>
      </c>
      <c r="K375">
        <v>952643</v>
      </c>
      <c r="L375" s="44">
        <f t="shared" si="15"/>
        <v>307</v>
      </c>
      <c r="M375" s="44">
        <f t="shared" si="16"/>
        <v>279</v>
      </c>
      <c r="N375" s="44">
        <f t="shared" si="17"/>
        <v>300</v>
      </c>
      <c r="P375" s="44">
        <f>IF(C375&lt;&gt;'Annual Total'!A377,1,"")</f>
        <v>1</v>
      </c>
    </row>
    <row r="376" spans="1:16" x14ac:dyDescent="0.25">
      <c r="A376" s="44">
        <v>2023</v>
      </c>
      <c r="B376">
        <v>4640</v>
      </c>
      <c r="C376" t="s">
        <v>222</v>
      </c>
      <c r="D376" t="s">
        <v>528</v>
      </c>
      <c r="E376" t="s">
        <v>518</v>
      </c>
      <c r="F376" t="s">
        <v>24</v>
      </c>
      <c r="G376">
        <v>5434</v>
      </c>
      <c r="H376">
        <v>3287</v>
      </c>
      <c r="I376">
        <v>2761</v>
      </c>
      <c r="J376">
        <v>6048</v>
      </c>
      <c r="K376">
        <v>1713746</v>
      </c>
      <c r="L376" s="44">
        <f t="shared" si="15"/>
        <v>185</v>
      </c>
      <c r="M376" s="44">
        <f t="shared" si="16"/>
        <v>191</v>
      </c>
      <c r="N376" s="44">
        <f t="shared" si="17"/>
        <v>185</v>
      </c>
      <c r="P376" s="44">
        <f>IF(C376&lt;&gt;'Annual Total'!A378,1,"")</f>
        <v>1</v>
      </c>
    </row>
    <row r="377" spans="1:16" x14ac:dyDescent="0.25">
      <c r="A377" s="44">
        <v>2023</v>
      </c>
      <c r="B377">
        <v>4660</v>
      </c>
      <c r="C377" t="s">
        <v>201</v>
      </c>
      <c r="D377" t="s">
        <v>528</v>
      </c>
      <c r="E377" t="s">
        <v>518</v>
      </c>
      <c r="F377" t="s">
        <v>24</v>
      </c>
      <c r="G377">
        <v>8574</v>
      </c>
      <c r="H377">
        <v>6123</v>
      </c>
      <c r="I377">
        <v>4771</v>
      </c>
      <c r="J377">
        <v>10894</v>
      </c>
      <c r="K377">
        <v>2772609</v>
      </c>
      <c r="L377" s="44">
        <f t="shared" si="15"/>
        <v>119</v>
      </c>
      <c r="M377" s="44">
        <f t="shared" si="16"/>
        <v>109</v>
      </c>
      <c r="N377" s="44">
        <f t="shared" si="17"/>
        <v>120</v>
      </c>
      <c r="P377" s="44">
        <f>IF(C377&lt;&gt;'Annual Total'!A379,1,"")</f>
        <v>1</v>
      </c>
    </row>
    <row r="378" spans="1:16" x14ac:dyDescent="0.25">
      <c r="A378" s="44">
        <v>2023</v>
      </c>
      <c r="B378">
        <v>4670</v>
      </c>
      <c r="C378" t="s">
        <v>227</v>
      </c>
      <c r="D378" t="s">
        <v>528</v>
      </c>
      <c r="E378" t="s">
        <v>518</v>
      </c>
      <c r="F378" t="s">
        <v>24</v>
      </c>
      <c r="G378">
        <v>5875</v>
      </c>
      <c r="H378">
        <v>5844</v>
      </c>
      <c r="I378">
        <v>4871</v>
      </c>
      <c r="J378">
        <v>10715</v>
      </c>
      <c r="K378">
        <v>2075924</v>
      </c>
      <c r="L378" s="44">
        <f t="shared" si="15"/>
        <v>174</v>
      </c>
      <c r="M378" s="44">
        <f t="shared" si="16"/>
        <v>114</v>
      </c>
      <c r="N378" s="44">
        <f t="shared" si="17"/>
        <v>163</v>
      </c>
      <c r="P378" s="44">
        <f>IF(C378&lt;&gt;'Annual Total'!A380,1,"")</f>
        <v>1</v>
      </c>
    </row>
    <row r="379" spans="1:16" x14ac:dyDescent="0.25">
      <c r="A379" s="44">
        <v>2023</v>
      </c>
      <c r="B379">
        <v>4680</v>
      </c>
      <c r="C379" t="s">
        <v>242</v>
      </c>
      <c r="D379" t="s">
        <v>528</v>
      </c>
      <c r="E379" t="s">
        <v>518</v>
      </c>
      <c r="F379" t="s">
        <v>24</v>
      </c>
      <c r="G379">
        <v>5220</v>
      </c>
      <c r="H379">
        <v>4597</v>
      </c>
      <c r="I379">
        <v>3562</v>
      </c>
      <c r="J379">
        <v>8159</v>
      </c>
      <c r="K379">
        <v>1769142</v>
      </c>
      <c r="L379" s="44">
        <f t="shared" si="15"/>
        <v>191</v>
      </c>
      <c r="M379" s="44">
        <f t="shared" si="16"/>
        <v>155</v>
      </c>
      <c r="N379" s="44">
        <f t="shared" si="17"/>
        <v>179</v>
      </c>
      <c r="P379" s="44">
        <f>IF(C379&lt;&gt;'Annual Total'!A381,1,"")</f>
        <v>1</v>
      </c>
    </row>
    <row r="380" spans="1:16" x14ac:dyDescent="0.25">
      <c r="A380" s="44">
        <v>2023</v>
      </c>
      <c r="B380">
        <v>4690</v>
      </c>
      <c r="C380" t="s">
        <v>241</v>
      </c>
      <c r="D380" t="s">
        <v>528</v>
      </c>
      <c r="E380" t="s">
        <v>518</v>
      </c>
      <c r="F380" t="s">
        <v>24</v>
      </c>
      <c r="G380">
        <v>4979</v>
      </c>
      <c r="H380">
        <v>4262</v>
      </c>
      <c r="I380">
        <v>3425</v>
      </c>
      <c r="J380">
        <v>7687</v>
      </c>
      <c r="K380">
        <v>1683408</v>
      </c>
      <c r="L380" s="44">
        <f t="shared" si="15"/>
        <v>204</v>
      </c>
      <c r="M380" s="44">
        <f t="shared" si="16"/>
        <v>164</v>
      </c>
      <c r="N380" s="44">
        <f t="shared" si="17"/>
        <v>190</v>
      </c>
      <c r="P380" s="44">
        <f>IF(C380&lt;&gt;'Annual Total'!A382,1,"")</f>
        <v>1</v>
      </c>
    </row>
    <row r="381" spans="1:16" x14ac:dyDescent="0.25">
      <c r="A381" s="44">
        <v>2023</v>
      </c>
      <c r="B381">
        <v>4700</v>
      </c>
      <c r="C381" t="s">
        <v>218</v>
      </c>
      <c r="D381" t="s">
        <v>528</v>
      </c>
      <c r="E381" t="s">
        <v>518</v>
      </c>
      <c r="F381" t="s">
        <v>24</v>
      </c>
      <c r="G381">
        <v>4744</v>
      </c>
      <c r="H381">
        <v>3075</v>
      </c>
      <c r="I381">
        <v>2333</v>
      </c>
      <c r="J381">
        <v>5408</v>
      </c>
      <c r="K381">
        <v>1499646</v>
      </c>
      <c r="L381" s="44">
        <f t="shared" si="15"/>
        <v>211</v>
      </c>
      <c r="M381" s="44">
        <f t="shared" si="16"/>
        <v>214</v>
      </c>
      <c r="N381" s="44">
        <f t="shared" si="17"/>
        <v>215</v>
      </c>
      <c r="P381" s="44">
        <f>IF(C381&lt;&gt;'Annual Total'!A383,1,"")</f>
        <v>1</v>
      </c>
    </row>
    <row r="382" spans="1:16" x14ac:dyDescent="0.25">
      <c r="A382" s="44">
        <v>2023</v>
      </c>
      <c r="B382">
        <v>4710</v>
      </c>
      <c r="C382" t="s">
        <v>216</v>
      </c>
      <c r="D382" t="s">
        <v>528</v>
      </c>
      <c r="E382" t="s">
        <v>518</v>
      </c>
      <c r="F382" t="s">
        <v>24</v>
      </c>
      <c r="G382">
        <v>6732</v>
      </c>
      <c r="H382">
        <v>4775</v>
      </c>
      <c r="I382">
        <v>3595</v>
      </c>
      <c r="J382">
        <v>8370</v>
      </c>
      <c r="K382">
        <v>2164641</v>
      </c>
      <c r="L382" s="44">
        <f t="shared" si="15"/>
        <v>156</v>
      </c>
      <c r="M382" s="44">
        <f t="shared" si="16"/>
        <v>152</v>
      </c>
      <c r="N382" s="44">
        <f t="shared" si="17"/>
        <v>152</v>
      </c>
      <c r="P382" s="44">
        <f>IF(C382&lt;&gt;'Annual Total'!A384,1,"")</f>
        <v>1</v>
      </c>
    </row>
    <row r="383" spans="1:16" x14ac:dyDescent="0.25">
      <c r="A383" s="44">
        <v>2023</v>
      </c>
      <c r="B383">
        <v>4730</v>
      </c>
      <c r="C383" t="s">
        <v>172</v>
      </c>
      <c r="D383" t="s">
        <v>528</v>
      </c>
      <c r="E383" t="s">
        <v>518</v>
      </c>
      <c r="F383" t="s">
        <v>24</v>
      </c>
      <c r="G383">
        <v>23653</v>
      </c>
      <c r="H383">
        <v>24869</v>
      </c>
      <c r="I383">
        <v>19142</v>
      </c>
      <c r="J383">
        <v>44011</v>
      </c>
      <c r="K383">
        <v>8399477</v>
      </c>
      <c r="L383" s="44">
        <f t="shared" si="15"/>
        <v>25</v>
      </c>
      <c r="M383" s="44">
        <f t="shared" si="16"/>
        <v>15</v>
      </c>
      <c r="N383" s="44">
        <f t="shared" si="17"/>
        <v>23</v>
      </c>
      <c r="P383" s="44">
        <f>IF(C383&lt;&gt;'Annual Total'!A385,1,"")</f>
        <v>1</v>
      </c>
    </row>
    <row r="384" spans="1:16" x14ac:dyDescent="0.25">
      <c r="A384" s="44">
        <v>2023</v>
      </c>
      <c r="B384">
        <v>4740</v>
      </c>
      <c r="C384" t="s">
        <v>442</v>
      </c>
      <c r="D384" t="s">
        <v>529</v>
      </c>
      <c r="E384" t="s">
        <v>27</v>
      </c>
      <c r="F384" t="s">
        <v>27</v>
      </c>
      <c r="G384">
        <v>43226</v>
      </c>
      <c r="H384">
        <v>29696</v>
      </c>
      <c r="I384">
        <v>23487</v>
      </c>
      <c r="J384">
        <v>53183</v>
      </c>
      <c r="K384">
        <v>13876213</v>
      </c>
      <c r="L384" s="44">
        <f t="shared" si="15"/>
        <v>10</v>
      </c>
      <c r="M384" s="44">
        <f t="shared" si="16"/>
        <v>10</v>
      </c>
      <c r="N384" s="44">
        <f t="shared" si="17"/>
        <v>10</v>
      </c>
      <c r="P384" s="44">
        <f>IF(C384&lt;&gt;'Annual Total'!A386,1,"")</f>
        <v>1</v>
      </c>
    </row>
    <row r="385" spans="1:16" x14ac:dyDescent="0.25">
      <c r="A385" s="44">
        <v>2023</v>
      </c>
      <c r="B385">
        <v>4750</v>
      </c>
      <c r="C385" t="s">
        <v>454</v>
      </c>
      <c r="D385" t="s">
        <v>529</v>
      </c>
      <c r="E385" t="s">
        <v>27</v>
      </c>
      <c r="F385" t="s">
        <v>27</v>
      </c>
      <c r="G385">
        <v>4514</v>
      </c>
      <c r="H385">
        <v>6515</v>
      </c>
      <c r="I385">
        <v>5434</v>
      </c>
      <c r="J385">
        <v>11949</v>
      </c>
      <c r="K385">
        <v>1818251</v>
      </c>
      <c r="L385" s="44">
        <f t="shared" si="15"/>
        <v>220</v>
      </c>
      <c r="M385" s="44">
        <f t="shared" si="16"/>
        <v>97</v>
      </c>
      <c r="N385" s="44">
        <f t="shared" si="17"/>
        <v>176</v>
      </c>
      <c r="P385" s="44">
        <f>IF(C385&lt;&gt;'Annual Total'!A387,1,"")</f>
        <v>1</v>
      </c>
    </row>
    <row r="386" spans="1:16" x14ac:dyDescent="0.25">
      <c r="A386" s="44">
        <v>2023</v>
      </c>
      <c r="B386">
        <v>4760</v>
      </c>
      <c r="C386" t="s">
        <v>399</v>
      </c>
      <c r="D386" t="s">
        <v>529</v>
      </c>
      <c r="E386" t="s">
        <v>27</v>
      </c>
      <c r="F386" t="s">
        <v>27</v>
      </c>
      <c r="G386">
        <v>6349</v>
      </c>
      <c r="H386">
        <v>5044</v>
      </c>
      <c r="I386">
        <v>3837</v>
      </c>
      <c r="J386">
        <v>8881</v>
      </c>
      <c r="K386">
        <v>2098984</v>
      </c>
      <c r="L386" s="44">
        <f t="shared" ref="L386:L425" si="18">_xlfn.RANK.EQ($G386,$G$2:$G$425,0)</f>
        <v>164</v>
      </c>
      <c r="M386" s="44">
        <f t="shared" ref="M386:M425" si="19">_xlfn.RANK.EQ($J386,$J$2:$J$425,0)</f>
        <v>144</v>
      </c>
      <c r="N386" s="44">
        <f t="shared" ref="N386:N425" si="20">_xlfn.RANK.EQ($K386,$K$2:$K$425,0)</f>
        <v>160</v>
      </c>
      <c r="P386" s="44">
        <f>IF(C386&lt;&gt;'Annual Total'!A388,1,"")</f>
        <v>1</v>
      </c>
    </row>
    <row r="387" spans="1:16" x14ac:dyDescent="0.25">
      <c r="A387" s="44">
        <v>2023</v>
      </c>
      <c r="B387">
        <v>4770</v>
      </c>
      <c r="C387" t="s">
        <v>396</v>
      </c>
      <c r="D387" t="s">
        <v>529</v>
      </c>
      <c r="E387" t="s">
        <v>27</v>
      </c>
      <c r="F387" t="s">
        <v>27</v>
      </c>
      <c r="G387">
        <v>20679</v>
      </c>
      <c r="H387">
        <v>12172</v>
      </c>
      <c r="I387">
        <v>9683</v>
      </c>
      <c r="J387">
        <v>21855</v>
      </c>
      <c r="K387">
        <v>6460459</v>
      </c>
      <c r="L387" s="44">
        <f t="shared" si="18"/>
        <v>28</v>
      </c>
      <c r="M387" s="44">
        <f t="shared" si="19"/>
        <v>37</v>
      </c>
      <c r="N387" s="44">
        <f t="shared" si="20"/>
        <v>30</v>
      </c>
      <c r="P387" s="44">
        <f>IF(C387&lt;&gt;'Annual Total'!A389,1,"")</f>
        <v>1</v>
      </c>
    </row>
    <row r="388" spans="1:16" x14ac:dyDescent="0.25">
      <c r="A388" s="44">
        <v>2023</v>
      </c>
      <c r="B388">
        <v>4780</v>
      </c>
      <c r="C388" t="s">
        <v>452</v>
      </c>
      <c r="D388" t="s">
        <v>529</v>
      </c>
      <c r="E388" t="s">
        <v>27</v>
      </c>
      <c r="F388" t="s">
        <v>27</v>
      </c>
      <c r="G388">
        <v>20384</v>
      </c>
      <c r="H388">
        <v>15848</v>
      </c>
      <c r="I388">
        <v>12432</v>
      </c>
      <c r="J388">
        <v>28280</v>
      </c>
      <c r="K388">
        <v>6720760</v>
      </c>
      <c r="L388" s="44">
        <f t="shared" si="18"/>
        <v>31</v>
      </c>
      <c r="M388" s="44">
        <f t="shared" si="19"/>
        <v>27</v>
      </c>
      <c r="N388" s="44">
        <f t="shared" si="20"/>
        <v>28</v>
      </c>
      <c r="P388" s="44">
        <f>IF(C388&lt;&gt;'Annual Total'!A390,1,"")</f>
        <v>1</v>
      </c>
    </row>
    <row r="389" spans="1:16" x14ac:dyDescent="0.25">
      <c r="A389" s="44">
        <v>2023</v>
      </c>
      <c r="B389">
        <v>4790</v>
      </c>
      <c r="C389" t="s">
        <v>425</v>
      </c>
      <c r="D389" t="s">
        <v>529</v>
      </c>
      <c r="E389" t="s">
        <v>27</v>
      </c>
      <c r="F389" t="s">
        <v>27</v>
      </c>
      <c r="G389">
        <v>13918</v>
      </c>
      <c r="H389">
        <v>9408</v>
      </c>
      <c r="I389">
        <v>7681</v>
      </c>
      <c r="J389">
        <v>17089</v>
      </c>
      <c r="K389">
        <v>4476908</v>
      </c>
      <c r="L389" s="44">
        <f t="shared" si="18"/>
        <v>64</v>
      </c>
      <c r="M389" s="44">
        <f t="shared" si="19"/>
        <v>58</v>
      </c>
      <c r="N389" s="44">
        <f t="shared" si="20"/>
        <v>61</v>
      </c>
      <c r="P389" s="44">
        <f>IF(C389&lt;&gt;'Annual Total'!A391,1,"")</f>
        <v>1</v>
      </c>
    </row>
    <row r="390" spans="1:16" x14ac:dyDescent="0.25">
      <c r="A390" s="44">
        <v>2023</v>
      </c>
      <c r="B390">
        <v>4800</v>
      </c>
      <c r="C390" t="s">
        <v>422</v>
      </c>
      <c r="D390" t="s">
        <v>529</v>
      </c>
      <c r="E390" t="s">
        <v>27</v>
      </c>
      <c r="F390" t="s">
        <v>27</v>
      </c>
      <c r="G390">
        <v>8343</v>
      </c>
      <c r="H390">
        <v>6155</v>
      </c>
      <c r="I390">
        <v>4820</v>
      </c>
      <c r="J390">
        <v>10975</v>
      </c>
      <c r="K390">
        <v>2722243</v>
      </c>
      <c r="L390" s="44">
        <f t="shared" si="18"/>
        <v>130</v>
      </c>
      <c r="M390" s="44">
        <f t="shared" si="19"/>
        <v>108</v>
      </c>
      <c r="N390" s="44">
        <f t="shared" si="20"/>
        <v>126</v>
      </c>
      <c r="P390" s="44">
        <f>IF(C390&lt;&gt;'Annual Total'!A392,1,"")</f>
        <v>1</v>
      </c>
    </row>
    <row r="391" spans="1:16" x14ac:dyDescent="0.25">
      <c r="A391" s="44">
        <v>2023</v>
      </c>
      <c r="B391">
        <v>4820</v>
      </c>
      <c r="C391" t="s">
        <v>417</v>
      </c>
      <c r="D391" t="s">
        <v>529</v>
      </c>
      <c r="E391" t="s">
        <v>27</v>
      </c>
      <c r="F391" t="s">
        <v>27</v>
      </c>
      <c r="G391">
        <v>4325</v>
      </c>
      <c r="H391">
        <v>2981</v>
      </c>
      <c r="I391">
        <v>2357</v>
      </c>
      <c r="J391">
        <v>5338</v>
      </c>
      <c r="K391">
        <v>1391674</v>
      </c>
      <c r="L391" s="44">
        <f t="shared" si="18"/>
        <v>229</v>
      </c>
      <c r="M391" s="44">
        <f t="shared" si="19"/>
        <v>216</v>
      </c>
      <c r="N391" s="44">
        <f t="shared" si="20"/>
        <v>226</v>
      </c>
      <c r="P391" s="44">
        <f>IF(C391&lt;&gt;'Annual Total'!A393,1,"")</f>
        <v>1</v>
      </c>
    </row>
    <row r="392" spans="1:16" x14ac:dyDescent="0.25">
      <c r="A392" s="44">
        <v>2023</v>
      </c>
      <c r="B392">
        <v>4830</v>
      </c>
      <c r="C392" t="s">
        <v>469</v>
      </c>
      <c r="D392" t="s">
        <v>529</v>
      </c>
      <c r="E392" t="s">
        <v>27</v>
      </c>
      <c r="F392" t="s">
        <v>27</v>
      </c>
      <c r="G392">
        <v>13225</v>
      </c>
      <c r="H392">
        <v>8636</v>
      </c>
      <c r="I392">
        <v>7081</v>
      </c>
      <c r="J392">
        <v>15717</v>
      </c>
      <c r="K392">
        <v>4222161</v>
      </c>
      <c r="L392" s="44">
        <f t="shared" si="18"/>
        <v>68</v>
      </c>
      <c r="M392" s="44">
        <f t="shared" si="19"/>
        <v>66</v>
      </c>
      <c r="N392" s="44">
        <f t="shared" si="20"/>
        <v>68</v>
      </c>
      <c r="P392" s="44">
        <f>IF(C392&lt;&gt;'Annual Total'!A394,1,"")</f>
        <v>1</v>
      </c>
    </row>
    <row r="393" spans="1:16" x14ac:dyDescent="0.25">
      <c r="A393" s="44">
        <v>2023</v>
      </c>
      <c r="B393">
        <v>4840</v>
      </c>
      <c r="C393" t="s">
        <v>413</v>
      </c>
      <c r="D393" t="s">
        <v>529</v>
      </c>
      <c r="E393" t="s">
        <v>27</v>
      </c>
      <c r="F393" t="s">
        <v>27</v>
      </c>
      <c r="G393">
        <v>4449</v>
      </c>
      <c r="H393">
        <v>2835</v>
      </c>
      <c r="I393">
        <v>2155</v>
      </c>
      <c r="J393">
        <v>4990</v>
      </c>
      <c r="K393">
        <v>1402690</v>
      </c>
      <c r="L393" s="44">
        <f t="shared" si="18"/>
        <v>225</v>
      </c>
      <c r="M393" s="44">
        <f t="shared" si="19"/>
        <v>225</v>
      </c>
      <c r="N393" s="44">
        <f t="shared" si="20"/>
        <v>224</v>
      </c>
      <c r="P393" s="44">
        <f>IF(C393&lt;&gt;'Annual Total'!A395,1,"")</f>
        <v>1</v>
      </c>
    </row>
    <row r="394" spans="1:16" x14ac:dyDescent="0.25">
      <c r="A394" s="44">
        <v>2023</v>
      </c>
      <c r="B394">
        <v>4850</v>
      </c>
      <c r="C394" t="s">
        <v>412</v>
      </c>
      <c r="D394" t="s">
        <v>529</v>
      </c>
      <c r="E394" t="s">
        <v>27</v>
      </c>
      <c r="F394" t="s">
        <v>27</v>
      </c>
      <c r="G394">
        <v>9157</v>
      </c>
      <c r="H394">
        <v>6027</v>
      </c>
      <c r="I394">
        <v>4546</v>
      </c>
      <c r="J394">
        <v>10573</v>
      </c>
      <c r="K394">
        <v>2903856</v>
      </c>
      <c r="L394" s="44">
        <f t="shared" si="18"/>
        <v>109</v>
      </c>
      <c r="M394" s="44">
        <f t="shared" si="19"/>
        <v>115</v>
      </c>
      <c r="N394" s="44">
        <f t="shared" si="20"/>
        <v>111</v>
      </c>
      <c r="P394" s="44">
        <f>IF(C394&lt;&gt;'Annual Total'!A396,1,"")</f>
        <v>1</v>
      </c>
    </row>
    <row r="395" spans="1:16" x14ac:dyDescent="0.25">
      <c r="A395" s="44">
        <v>2023</v>
      </c>
      <c r="B395">
        <v>4860</v>
      </c>
      <c r="C395" t="s">
        <v>410</v>
      </c>
      <c r="D395" t="s">
        <v>529</v>
      </c>
      <c r="E395" t="s">
        <v>27</v>
      </c>
      <c r="F395" t="s">
        <v>27</v>
      </c>
      <c r="G395">
        <v>7058</v>
      </c>
      <c r="H395">
        <v>4158</v>
      </c>
      <c r="I395">
        <v>3125</v>
      </c>
      <c r="J395">
        <v>7283</v>
      </c>
      <c r="K395">
        <v>2189736</v>
      </c>
      <c r="L395" s="44">
        <f t="shared" si="18"/>
        <v>147</v>
      </c>
      <c r="M395" s="44">
        <f t="shared" si="19"/>
        <v>171</v>
      </c>
      <c r="N395" s="44">
        <f t="shared" si="20"/>
        <v>150</v>
      </c>
      <c r="P395" s="44">
        <f>IF(C395&lt;&gt;'Annual Total'!A397,1,"")</f>
        <v>1</v>
      </c>
    </row>
    <row r="396" spans="1:16" x14ac:dyDescent="0.25">
      <c r="A396" s="44">
        <v>2023</v>
      </c>
      <c r="B396">
        <v>4870</v>
      </c>
      <c r="C396" t="s">
        <v>407</v>
      </c>
      <c r="D396" t="s">
        <v>529</v>
      </c>
      <c r="E396" t="s">
        <v>27</v>
      </c>
      <c r="F396" t="s">
        <v>27</v>
      </c>
      <c r="G396">
        <v>6194</v>
      </c>
      <c r="H396">
        <v>1627</v>
      </c>
      <c r="I396">
        <v>1041</v>
      </c>
      <c r="J396">
        <v>2668</v>
      </c>
      <c r="K396">
        <v>1714912</v>
      </c>
      <c r="L396" s="44">
        <f t="shared" si="18"/>
        <v>167</v>
      </c>
      <c r="M396" s="44">
        <f t="shared" si="19"/>
        <v>316</v>
      </c>
      <c r="N396" s="44">
        <f t="shared" si="20"/>
        <v>183</v>
      </c>
      <c r="P396" s="44">
        <f>IF(C396&lt;&gt;'Annual Total'!A398,1,"")</f>
        <v>1</v>
      </c>
    </row>
    <row r="397" spans="1:16" x14ac:dyDescent="0.25">
      <c r="A397" s="44">
        <v>2023</v>
      </c>
      <c r="B397">
        <v>4900</v>
      </c>
      <c r="C397" t="s">
        <v>448</v>
      </c>
      <c r="D397" t="s">
        <v>529</v>
      </c>
      <c r="E397" t="s">
        <v>27</v>
      </c>
      <c r="F397" t="s">
        <v>27</v>
      </c>
      <c r="G397">
        <v>3810</v>
      </c>
      <c r="H397">
        <v>754</v>
      </c>
      <c r="I397">
        <v>498</v>
      </c>
      <c r="J397">
        <v>1252</v>
      </c>
      <c r="K397">
        <v>1039399</v>
      </c>
      <c r="L397" s="44">
        <f t="shared" si="18"/>
        <v>264</v>
      </c>
      <c r="M397" s="44">
        <f t="shared" si="19"/>
        <v>387</v>
      </c>
      <c r="N397" s="44">
        <f t="shared" si="20"/>
        <v>288</v>
      </c>
      <c r="P397" s="44">
        <f>IF(C397&lt;&gt;'Annual Total'!A399,1,"")</f>
        <v>1</v>
      </c>
    </row>
    <row r="398" spans="1:16" x14ac:dyDescent="0.25">
      <c r="A398" s="44">
        <v>2023</v>
      </c>
      <c r="B398">
        <v>4910</v>
      </c>
      <c r="C398" t="s">
        <v>466</v>
      </c>
      <c r="D398" t="s">
        <v>529</v>
      </c>
      <c r="E398" t="s">
        <v>27</v>
      </c>
      <c r="F398" t="s">
        <v>27</v>
      </c>
      <c r="G398">
        <v>11662</v>
      </c>
      <c r="H398">
        <v>6830</v>
      </c>
      <c r="I398">
        <v>5349</v>
      </c>
      <c r="J398">
        <v>12179</v>
      </c>
      <c r="K398">
        <v>3631659</v>
      </c>
      <c r="L398" s="44">
        <f t="shared" si="18"/>
        <v>81</v>
      </c>
      <c r="M398" s="44">
        <f t="shared" si="19"/>
        <v>94</v>
      </c>
      <c r="N398" s="44">
        <f t="shared" si="20"/>
        <v>86</v>
      </c>
      <c r="P398" s="44">
        <f>IF(C398&lt;&gt;'Annual Total'!A400,1,"")</f>
        <v>1</v>
      </c>
    </row>
    <row r="399" spans="1:16" x14ac:dyDescent="0.25">
      <c r="A399" s="44">
        <v>2023</v>
      </c>
      <c r="B399">
        <v>4920</v>
      </c>
      <c r="C399" t="s">
        <v>429</v>
      </c>
      <c r="D399" t="s">
        <v>65</v>
      </c>
      <c r="E399" t="s">
        <v>27</v>
      </c>
      <c r="F399" t="s">
        <v>27</v>
      </c>
      <c r="G399">
        <v>10425</v>
      </c>
      <c r="H399">
        <v>6195</v>
      </c>
      <c r="I399">
        <v>4601</v>
      </c>
      <c r="J399">
        <v>10796</v>
      </c>
      <c r="K399">
        <v>3234661</v>
      </c>
      <c r="L399" s="44">
        <f t="shared" si="18"/>
        <v>97</v>
      </c>
      <c r="M399" s="44">
        <f t="shared" si="19"/>
        <v>111</v>
      </c>
      <c r="N399" s="44">
        <f t="shared" si="20"/>
        <v>100</v>
      </c>
      <c r="P399" s="44">
        <f>IF(C399&lt;&gt;'Annual Total'!A401,1,"")</f>
        <v>1</v>
      </c>
    </row>
    <row r="400" spans="1:16" x14ac:dyDescent="0.25">
      <c r="A400" s="44">
        <v>2023</v>
      </c>
      <c r="B400">
        <v>4930</v>
      </c>
      <c r="C400" t="s">
        <v>428</v>
      </c>
      <c r="D400" t="s">
        <v>65</v>
      </c>
      <c r="E400" t="s">
        <v>27</v>
      </c>
      <c r="F400" t="s">
        <v>27</v>
      </c>
      <c r="G400">
        <v>7526</v>
      </c>
      <c r="H400">
        <v>4570</v>
      </c>
      <c r="I400">
        <v>3466</v>
      </c>
      <c r="J400">
        <v>8036</v>
      </c>
      <c r="K400">
        <v>2350512</v>
      </c>
      <c r="L400" s="44">
        <f t="shared" si="18"/>
        <v>142</v>
      </c>
      <c r="M400" s="44">
        <f t="shared" si="19"/>
        <v>157</v>
      </c>
      <c r="N400" s="44">
        <f t="shared" si="20"/>
        <v>142</v>
      </c>
      <c r="P400" s="44">
        <f>IF(C400&lt;&gt;'Annual Total'!A402,1,"")</f>
        <v>1</v>
      </c>
    </row>
    <row r="401" spans="1:16" x14ac:dyDescent="0.25">
      <c r="A401" s="44">
        <v>2023</v>
      </c>
      <c r="B401">
        <v>4940</v>
      </c>
      <c r="C401" t="s">
        <v>406</v>
      </c>
      <c r="D401" t="s">
        <v>65</v>
      </c>
      <c r="E401" t="s">
        <v>27</v>
      </c>
      <c r="F401" t="s">
        <v>27</v>
      </c>
      <c r="G401">
        <v>9607</v>
      </c>
      <c r="H401">
        <v>6039</v>
      </c>
      <c r="I401">
        <v>4529</v>
      </c>
      <c r="J401">
        <v>10568</v>
      </c>
      <c r="K401">
        <v>3015519</v>
      </c>
      <c r="L401" s="44">
        <f t="shared" si="18"/>
        <v>103</v>
      </c>
      <c r="M401" s="44">
        <f t="shared" si="19"/>
        <v>116</v>
      </c>
      <c r="N401" s="44">
        <f t="shared" si="20"/>
        <v>107</v>
      </c>
      <c r="P401" s="44">
        <f>IF(C401&lt;&gt;'Annual Total'!A403,1,"")</f>
        <v>1</v>
      </c>
    </row>
    <row r="402" spans="1:16" x14ac:dyDescent="0.25">
      <c r="A402" s="44">
        <v>2023</v>
      </c>
      <c r="B402">
        <v>4950</v>
      </c>
      <c r="C402" t="s">
        <v>439</v>
      </c>
      <c r="D402" t="s">
        <v>65</v>
      </c>
      <c r="E402" t="s">
        <v>27</v>
      </c>
      <c r="F402" t="s">
        <v>27</v>
      </c>
      <c r="G402">
        <v>8653</v>
      </c>
      <c r="H402">
        <v>5949</v>
      </c>
      <c r="I402">
        <v>4444</v>
      </c>
      <c r="J402">
        <v>10393</v>
      </c>
      <c r="K402">
        <v>2763230</v>
      </c>
      <c r="L402" s="44">
        <f t="shared" si="18"/>
        <v>118</v>
      </c>
      <c r="M402" s="44">
        <f t="shared" si="19"/>
        <v>121</v>
      </c>
      <c r="N402" s="44">
        <f t="shared" si="20"/>
        <v>122</v>
      </c>
      <c r="P402" s="44">
        <f>IF(C402&lt;&gt;'Annual Total'!A404,1,"")</f>
        <v>1</v>
      </c>
    </row>
    <row r="403" spans="1:16" x14ac:dyDescent="0.25">
      <c r="A403" s="44">
        <v>2023</v>
      </c>
      <c r="B403">
        <v>4960</v>
      </c>
      <c r="C403" t="s">
        <v>408</v>
      </c>
      <c r="D403" t="s">
        <v>65</v>
      </c>
      <c r="E403" t="s">
        <v>27</v>
      </c>
      <c r="F403" t="s">
        <v>27</v>
      </c>
      <c r="G403">
        <v>4677</v>
      </c>
      <c r="H403">
        <v>3024</v>
      </c>
      <c r="I403">
        <v>2261</v>
      </c>
      <c r="J403">
        <v>5285</v>
      </c>
      <c r="K403">
        <v>1475603</v>
      </c>
      <c r="L403" s="44">
        <f t="shared" si="18"/>
        <v>214</v>
      </c>
      <c r="M403" s="44">
        <f t="shared" si="19"/>
        <v>218</v>
      </c>
      <c r="N403" s="44">
        <f t="shared" si="20"/>
        <v>216</v>
      </c>
      <c r="P403" s="44">
        <f>IF(C403&lt;&gt;'Annual Total'!A405,1,"")</f>
        <v>1</v>
      </c>
    </row>
    <row r="404" spans="1:16" x14ac:dyDescent="0.25">
      <c r="A404" s="44">
        <v>2023</v>
      </c>
      <c r="B404">
        <v>4970</v>
      </c>
      <c r="C404" t="s">
        <v>555</v>
      </c>
      <c r="D404" t="s">
        <v>65</v>
      </c>
      <c r="E404" t="s">
        <v>27</v>
      </c>
      <c r="F404" t="s">
        <v>27</v>
      </c>
      <c r="G404">
        <v>2563</v>
      </c>
      <c r="H404">
        <v>1609</v>
      </c>
      <c r="I404">
        <v>1222</v>
      </c>
      <c r="J404">
        <v>2831</v>
      </c>
      <c r="K404">
        <v>805613</v>
      </c>
      <c r="L404" s="44">
        <f t="shared" si="18"/>
        <v>335</v>
      </c>
      <c r="M404" s="44">
        <f t="shared" si="19"/>
        <v>307</v>
      </c>
      <c r="N404" s="44">
        <f t="shared" si="20"/>
        <v>332</v>
      </c>
      <c r="P404" s="44">
        <f>IF(C404&lt;&gt;'Annual Total'!A406,1,"")</f>
        <v>1</v>
      </c>
    </row>
    <row r="405" spans="1:16" x14ac:dyDescent="0.25">
      <c r="A405" s="44">
        <v>2023</v>
      </c>
      <c r="B405">
        <v>4990</v>
      </c>
      <c r="C405" t="s">
        <v>196</v>
      </c>
      <c r="D405" t="s">
        <v>530</v>
      </c>
      <c r="E405" t="s">
        <v>521</v>
      </c>
      <c r="F405" t="s">
        <v>24</v>
      </c>
      <c r="G405">
        <v>20372</v>
      </c>
      <c r="H405">
        <v>9289</v>
      </c>
      <c r="I405">
        <v>7312</v>
      </c>
      <c r="J405">
        <v>16601</v>
      </c>
      <c r="K405">
        <v>6066699</v>
      </c>
      <c r="L405" s="44">
        <f t="shared" si="18"/>
        <v>32</v>
      </c>
      <c r="M405" s="44">
        <f t="shared" si="19"/>
        <v>61</v>
      </c>
      <c r="N405" s="44">
        <f t="shared" si="20"/>
        <v>32</v>
      </c>
      <c r="P405" s="44">
        <f>IF(C405&lt;&gt;'Annual Total'!A407,1,"")</f>
        <v>1</v>
      </c>
    </row>
    <row r="406" spans="1:16" x14ac:dyDescent="0.25">
      <c r="A406" s="44">
        <v>2023</v>
      </c>
      <c r="B406">
        <v>5000</v>
      </c>
      <c r="C406" t="s">
        <v>21</v>
      </c>
      <c r="D406" t="s">
        <v>530</v>
      </c>
      <c r="E406" t="s">
        <v>521</v>
      </c>
      <c r="F406" t="s">
        <v>24</v>
      </c>
      <c r="G406">
        <v>24204</v>
      </c>
      <c r="H406">
        <v>12274</v>
      </c>
      <c r="I406">
        <v>9941</v>
      </c>
      <c r="J406">
        <v>22215</v>
      </c>
      <c r="K406">
        <v>7343495</v>
      </c>
      <c r="L406" s="44">
        <f t="shared" si="18"/>
        <v>24</v>
      </c>
      <c r="M406" s="44">
        <f t="shared" si="19"/>
        <v>36</v>
      </c>
      <c r="N406" s="44">
        <f t="shared" si="20"/>
        <v>26</v>
      </c>
      <c r="P406" s="44">
        <f>IF(C406&lt;&gt;'Annual Total'!A408,1,"")</f>
        <v>1</v>
      </c>
    </row>
    <row r="407" spans="1:16" x14ac:dyDescent="0.25">
      <c r="A407" s="44">
        <v>2023</v>
      </c>
      <c r="B407">
        <v>5010</v>
      </c>
      <c r="C407" t="s">
        <v>226</v>
      </c>
      <c r="D407" t="s">
        <v>530</v>
      </c>
      <c r="E407" t="s">
        <v>521</v>
      </c>
      <c r="F407" t="s">
        <v>24</v>
      </c>
      <c r="G407">
        <v>8428</v>
      </c>
      <c r="H407">
        <v>6586</v>
      </c>
      <c r="I407">
        <v>5486</v>
      </c>
      <c r="J407">
        <v>12072</v>
      </c>
      <c r="K407">
        <v>2795555</v>
      </c>
      <c r="L407" s="44">
        <f t="shared" si="18"/>
        <v>126</v>
      </c>
      <c r="M407" s="44">
        <f t="shared" si="19"/>
        <v>96</v>
      </c>
      <c r="N407" s="44">
        <f t="shared" si="20"/>
        <v>119</v>
      </c>
      <c r="P407" s="44">
        <f>IF(C407&lt;&gt;'Annual Total'!A409,1,"")</f>
        <v>1</v>
      </c>
    </row>
    <row r="408" spans="1:16" x14ac:dyDescent="0.25">
      <c r="A408" s="44">
        <v>2023</v>
      </c>
      <c r="B408">
        <v>5020</v>
      </c>
      <c r="C408" t="s">
        <v>200</v>
      </c>
      <c r="D408" t="s">
        <v>530</v>
      </c>
      <c r="E408" t="s">
        <v>521</v>
      </c>
      <c r="F408" t="s">
        <v>24</v>
      </c>
      <c r="G408">
        <v>13759</v>
      </c>
      <c r="H408">
        <v>7907</v>
      </c>
      <c r="I408">
        <v>6408</v>
      </c>
      <c r="J408">
        <v>14315</v>
      </c>
      <c r="K408">
        <v>4272247</v>
      </c>
      <c r="L408" s="44">
        <f t="shared" si="18"/>
        <v>65</v>
      </c>
      <c r="M408" s="44">
        <f t="shared" si="19"/>
        <v>78</v>
      </c>
      <c r="N408" s="44">
        <f t="shared" si="20"/>
        <v>64</v>
      </c>
      <c r="P408" s="44">
        <f>IF(C408&lt;&gt;'Annual Total'!A410,1,"")</f>
        <v>1</v>
      </c>
    </row>
    <row r="409" spans="1:16" x14ac:dyDescent="0.25">
      <c r="A409" s="44">
        <v>2023</v>
      </c>
      <c r="B409">
        <v>5030</v>
      </c>
      <c r="C409" t="s">
        <v>43</v>
      </c>
      <c r="D409" t="s">
        <v>530</v>
      </c>
      <c r="E409" t="s">
        <v>521</v>
      </c>
      <c r="F409" t="s">
        <v>24</v>
      </c>
      <c r="G409">
        <v>29183</v>
      </c>
      <c r="H409">
        <v>21902</v>
      </c>
      <c r="I409">
        <v>18172</v>
      </c>
      <c r="J409">
        <v>40074</v>
      </c>
      <c r="K409">
        <v>9583506</v>
      </c>
      <c r="L409" s="44">
        <f t="shared" si="18"/>
        <v>19</v>
      </c>
      <c r="M409" s="44">
        <f t="shared" si="19"/>
        <v>18</v>
      </c>
      <c r="N409" s="44">
        <f t="shared" si="20"/>
        <v>20</v>
      </c>
      <c r="P409" s="44">
        <f>IF(C409&lt;&gt;'Annual Total'!A411,1,"")</f>
        <v>1</v>
      </c>
    </row>
    <row r="410" spans="1:16" x14ac:dyDescent="0.25">
      <c r="A410" s="44">
        <v>2023</v>
      </c>
      <c r="B410">
        <v>5040</v>
      </c>
      <c r="C410" t="s">
        <v>264</v>
      </c>
      <c r="D410" t="s">
        <v>531</v>
      </c>
      <c r="E410" t="s">
        <v>518</v>
      </c>
      <c r="F410" t="s">
        <v>24</v>
      </c>
      <c r="G410">
        <v>6489</v>
      </c>
      <c r="H410">
        <v>4684</v>
      </c>
      <c r="I410">
        <v>4497</v>
      </c>
      <c r="J410">
        <v>9181</v>
      </c>
      <c r="K410">
        <v>2150487</v>
      </c>
      <c r="L410" s="44">
        <f t="shared" si="18"/>
        <v>161</v>
      </c>
      <c r="M410" s="44">
        <f t="shared" si="19"/>
        <v>138</v>
      </c>
      <c r="N410" s="44">
        <f t="shared" si="20"/>
        <v>154</v>
      </c>
      <c r="P410" s="44">
        <f>IF(C410&lt;&gt;'Annual Total'!A412,1,"")</f>
        <v>1</v>
      </c>
    </row>
    <row r="411" spans="1:16" x14ac:dyDescent="0.25">
      <c r="A411" s="44">
        <v>2023</v>
      </c>
      <c r="B411">
        <v>5050</v>
      </c>
      <c r="C411" t="s">
        <v>212</v>
      </c>
      <c r="D411" t="s">
        <v>531</v>
      </c>
      <c r="E411" t="s">
        <v>518</v>
      </c>
      <c r="F411" t="s">
        <v>24</v>
      </c>
      <c r="G411">
        <v>10092</v>
      </c>
      <c r="H411">
        <v>7678</v>
      </c>
      <c r="I411">
        <v>6067</v>
      </c>
      <c r="J411">
        <v>13745</v>
      </c>
      <c r="K411">
        <v>3312190</v>
      </c>
      <c r="L411" s="44">
        <f t="shared" si="18"/>
        <v>100</v>
      </c>
      <c r="M411" s="44">
        <f t="shared" si="19"/>
        <v>86</v>
      </c>
      <c r="N411" s="44">
        <f t="shared" si="20"/>
        <v>98</v>
      </c>
      <c r="P411" s="44">
        <f>IF(C411&lt;&gt;'Annual Total'!A413,1,"")</f>
        <v>1</v>
      </c>
    </row>
    <row r="412" spans="1:16" x14ac:dyDescent="0.25">
      <c r="A412" s="44">
        <v>2023</v>
      </c>
      <c r="B412">
        <v>5060</v>
      </c>
      <c r="C412" t="s">
        <v>213</v>
      </c>
      <c r="D412" t="s">
        <v>531</v>
      </c>
      <c r="E412" t="s">
        <v>518</v>
      </c>
      <c r="F412" t="s">
        <v>24</v>
      </c>
      <c r="G412">
        <v>3667</v>
      </c>
      <c r="H412">
        <v>2756</v>
      </c>
      <c r="I412">
        <v>2346</v>
      </c>
      <c r="J412">
        <v>5102</v>
      </c>
      <c r="K412">
        <v>1210340</v>
      </c>
      <c r="L412" s="44">
        <f t="shared" si="18"/>
        <v>270</v>
      </c>
      <c r="M412" s="44">
        <f t="shared" si="19"/>
        <v>223</v>
      </c>
      <c r="N412" s="44">
        <f t="shared" si="20"/>
        <v>256</v>
      </c>
      <c r="P412" s="44">
        <f>IF(C412&lt;&gt;'Annual Total'!A414,1,"")</f>
        <v>1</v>
      </c>
    </row>
    <row r="413" spans="1:16" x14ac:dyDescent="0.25">
      <c r="A413" s="44">
        <v>2023</v>
      </c>
      <c r="B413">
        <v>5070</v>
      </c>
      <c r="C413" t="s">
        <v>252</v>
      </c>
      <c r="D413" t="s">
        <v>531</v>
      </c>
      <c r="E413" t="s">
        <v>518</v>
      </c>
      <c r="F413" t="s">
        <v>24</v>
      </c>
      <c r="G413">
        <v>3765</v>
      </c>
      <c r="H413">
        <v>2417</v>
      </c>
      <c r="I413">
        <v>2055</v>
      </c>
      <c r="J413">
        <v>4472</v>
      </c>
      <c r="K413">
        <v>1201167</v>
      </c>
      <c r="L413" s="44">
        <f t="shared" si="18"/>
        <v>266</v>
      </c>
      <c r="M413" s="44">
        <f t="shared" si="19"/>
        <v>243</v>
      </c>
      <c r="N413" s="44">
        <f t="shared" si="20"/>
        <v>257</v>
      </c>
      <c r="P413" s="44">
        <f>IF(C413&lt;&gt;'Annual Total'!A415,1,"")</f>
        <v>1</v>
      </c>
    </row>
    <row r="414" spans="1:16" x14ac:dyDescent="0.25">
      <c r="A414" s="44">
        <v>2023</v>
      </c>
      <c r="B414">
        <v>5080</v>
      </c>
      <c r="C414" t="s">
        <v>142</v>
      </c>
      <c r="D414" t="s">
        <v>531</v>
      </c>
      <c r="E414" t="s">
        <v>518</v>
      </c>
      <c r="F414" t="s">
        <v>24</v>
      </c>
      <c r="G414">
        <v>8766</v>
      </c>
      <c r="H414">
        <v>6267</v>
      </c>
      <c r="I414">
        <v>4937</v>
      </c>
      <c r="J414">
        <v>11204</v>
      </c>
      <c r="K414">
        <v>2832325</v>
      </c>
      <c r="L414" s="44">
        <f t="shared" si="18"/>
        <v>115</v>
      </c>
      <c r="M414" s="44">
        <f t="shared" si="19"/>
        <v>103</v>
      </c>
      <c r="N414" s="44">
        <f t="shared" si="20"/>
        <v>116</v>
      </c>
      <c r="P414" s="44">
        <f>IF(C414&lt;&gt;'Annual Total'!A416,1,"")</f>
        <v>1</v>
      </c>
    </row>
    <row r="415" spans="1:16" x14ac:dyDescent="0.25">
      <c r="A415" s="44">
        <v>2023</v>
      </c>
      <c r="B415">
        <v>5090</v>
      </c>
      <c r="C415" t="s">
        <v>180</v>
      </c>
      <c r="D415" t="s">
        <v>531</v>
      </c>
      <c r="E415" t="s">
        <v>518</v>
      </c>
      <c r="F415" t="s">
        <v>24</v>
      </c>
      <c r="G415">
        <v>4905</v>
      </c>
      <c r="H415">
        <v>4110</v>
      </c>
      <c r="I415">
        <v>3302</v>
      </c>
      <c r="J415">
        <v>7412</v>
      </c>
      <c r="K415">
        <v>1647748</v>
      </c>
      <c r="L415" s="44">
        <f t="shared" si="18"/>
        <v>208</v>
      </c>
      <c r="M415" s="44">
        <f t="shared" si="19"/>
        <v>168</v>
      </c>
      <c r="N415" s="44">
        <f t="shared" si="20"/>
        <v>196</v>
      </c>
      <c r="P415" s="44">
        <f>IF(C415&lt;&gt;'Annual Total'!A417,1,"")</f>
        <v>1</v>
      </c>
    </row>
    <row r="416" spans="1:16" x14ac:dyDescent="0.25">
      <c r="A416" s="44">
        <v>2023</v>
      </c>
      <c r="B416">
        <v>5100</v>
      </c>
      <c r="C416" t="s">
        <v>245</v>
      </c>
      <c r="D416" t="s">
        <v>531</v>
      </c>
      <c r="E416" t="s">
        <v>518</v>
      </c>
      <c r="F416" t="s">
        <v>24</v>
      </c>
      <c r="G416">
        <v>15276</v>
      </c>
      <c r="H416">
        <v>11634</v>
      </c>
      <c r="I416">
        <v>9037</v>
      </c>
      <c r="J416">
        <v>20671</v>
      </c>
      <c r="K416">
        <v>5009020</v>
      </c>
      <c r="L416" s="44">
        <f t="shared" si="18"/>
        <v>56</v>
      </c>
      <c r="M416" s="44">
        <f t="shared" si="19"/>
        <v>40</v>
      </c>
      <c r="N416" s="44">
        <f t="shared" si="20"/>
        <v>54</v>
      </c>
      <c r="P416" s="44">
        <f>IF(C416&lt;&gt;'Annual Total'!A418,1,"")</f>
        <v>1</v>
      </c>
    </row>
    <row r="417" spans="1:16" x14ac:dyDescent="0.25">
      <c r="A417" s="44">
        <v>2023</v>
      </c>
      <c r="B417">
        <v>5110</v>
      </c>
      <c r="C417" t="s">
        <v>22</v>
      </c>
      <c r="D417" t="s">
        <v>531</v>
      </c>
      <c r="E417" t="s">
        <v>518</v>
      </c>
      <c r="F417" t="s">
        <v>24</v>
      </c>
      <c r="G417">
        <v>10951</v>
      </c>
      <c r="H417">
        <v>11547</v>
      </c>
      <c r="I417">
        <v>9099</v>
      </c>
      <c r="J417">
        <v>20646</v>
      </c>
      <c r="K417">
        <v>3903034</v>
      </c>
      <c r="L417" s="44">
        <f t="shared" si="18"/>
        <v>90</v>
      </c>
      <c r="M417" s="44">
        <f t="shared" si="19"/>
        <v>41</v>
      </c>
      <c r="N417" s="44">
        <f t="shared" si="20"/>
        <v>73</v>
      </c>
      <c r="P417" s="44">
        <f>IF(C417&lt;&gt;'Annual Total'!A419,1,"")</f>
        <v>1</v>
      </c>
    </row>
    <row r="418" spans="1:16" x14ac:dyDescent="0.25">
      <c r="A418" s="44">
        <v>2023</v>
      </c>
      <c r="B418">
        <v>5120</v>
      </c>
      <c r="C418" t="s">
        <v>194</v>
      </c>
      <c r="D418" t="s">
        <v>531</v>
      </c>
      <c r="E418" t="s">
        <v>518</v>
      </c>
      <c r="F418" t="s">
        <v>24</v>
      </c>
      <c r="G418">
        <v>9353</v>
      </c>
      <c r="H418">
        <v>8082</v>
      </c>
      <c r="I418">
        <v>6977</v>
      </c>
      <c r="J418">
        <v>15059</v>
      </c>
      <c r="K418">
        <v>3220518</v>
      </c>
      <c r="L418" s="44">
        <f t="shared" si="18"/>
        <v>108</v>
      </c>
      <c r="M418" s="44">
        <f t="shared" si="19"/>
        <v>71</v>
      </c>
      <c r="N418" s="44">
        <f t="shared" si="20"/>
        <v>101</v>
      </c>
      <c r="P418" s="44">
        <f>IF(C418&lt;&gt;'Annual Total'!A420,1,"")</f>
        <v>1</v>
      </c>
    </row>
    <row r="419" spans="1:16" x14ac:dyDescent="0.25">
      <c r="A419" s="44">
        <v>2023</v>
      </c>
      <c r="B419">
        <v>5130</v>
      </c>
      <c r="C419" t="s">
        <v>279</v>
      </c>
      <c r="D419" t="s">
        <v>531</v>
      </c>
      <c r="E419" t="s">
        <v>518</v>
      </c>
      <c r="F419" t="s">
        <v>24</v>
      </c>
      <c r="G419">
        <v>1903</v>
      </c>
      <c r="H419">
        <v>1451</v>
      </c>
      <c r="I419">
        <v>1329</v>
      </c>
      <c r="J419">
        <v>2780</v>
      </c>
      <c r="K419">
        <v>640138</v>
      </c>
      <c r="L419" s="44">
        <f>_xlfn.RANK.EQ($G419,$G$2:$G$425,0)</f>
        <v>367</v>
      </c>
      <c r="M419" s="44">
        <f t="shared" si="19"/>
        <v>312</v>
      </c>
      <c r="N419" s="44">
        <f>_xlfn.RANK.EQ($K419,$K$2:$K$425,0)</f>
        <v>355</v>
      </c>
      <c r="P419" s="44">
        <f>IF(C419&lt;&gt;'Annual Total'!A421,1,"")</f>
        <v>1</v>
      </c>
    </row>
    <row r="420" spans="1:16" x14ac:dyDescent="0.25">
      <c r="A420" s="44">
        <v>2023</v>
      </c>
      <c r="B420">
        <v>5140</v>
      </c>
      <c r="C420" t="s">
        <v>460</v>
      </c>
      <c r="D420" t="s">
        <v>532</v>
      </c>
      <c r="E420" t="s">
        <v>27</v>
      </c>
      <c r="F420" t="s">
        <v>27</v>
      </c>
      <c r="G420">
        <v>10698</v>
      </c>
      <c r="H420">
        <v>8822</v>
      </c>
      <c r="I420">
        <v>6827</v>
      </c>
      <c r="J420">
        <v>15649</v>
      </c>
      <c r="K420">
        <v>3573523</v>
      </c>
      <c r="L420" s="44">
        <f t="shared" si="18"/>
        <v>92</v>
      </c>
      <c r="M420" s="44">
        <f t="shared" si="19"/>
        <v>68</v>
      </c>
      <c r="N420" s="44">
        <f t="shared" si="20"/>
        <v>88</v>
      </c>
      <c r="P420" s="44">
        <f>IF(C420&lt;&gt;'Annual Total'!A422,1,"")</f>
        <v>1</v>
      </c>
    </row>
    <row r="421" spans="1:16" x14ac:dyDescent="0.25">
      <c r="A421" s="44">
        <v>2023</v>
      </c>
      <c r="B421">
        <v>5150</v>
      </c>
      <c r="C421" t="s">
        <v>418</v>
      </c>
      <c r="D421" t="s">
        <v>532</v>
      </c>
      <c r="E421" t="s">
        <v>27</v>
      </c>
      <c r="F421" t="s">
        <v>27</v>
      </c>
      <c r="G421">
        <v>43672</v>
      </c>
      <c r="H421">
        <v>32767</v>
      </c>
      <c r="I421">
        <v>26740</v>
      </c>
      <c r="J421">
        <v>59507</v>
      </c>
      <c r="K421">
        <v>14348691</v>
      </c>
      <c r="L421" s="44">
        <f t="shared" si="18"/>
        <v>9</v>
      </c>
      <c r="M421" s="44">
        <f t="shared" si="19"/>
        <v>8</v>
      </c>
      <c r="N421" s="44">
        <f t="shared" si="20"/>
        <v>9</v>
      </c>
      <c r="P421" s="44">
        <f>IF(C421&lt;&gt;'Annual Total'!A423,1,"")</f>
        <v>1</v>
      </c>
    </row>
    <row r="422" spans="1:16" x14ac:dyDescent="0.25">
      <c r="A422" s="44">
        <v>2023</v>
      </c>
      <c r="B422">
        <v>5160</v>
      </c>
      <c r="C422" t="s">
        <v>23</v>
      </c>
      <c r="D422" t="s">
        <v>532</v>
      </c>
      <c r="E422" t="s">
        <v>27</v>
      </c>
      <c r="F422" t="s">
        <v>27</v>
      </c>
      <c r="G422">
        <v>17116</v>
      </c>
      <c r="H422">
        <v>10681</v>
      </c>
      <c r="I422">
        <v>8360</v>
      </c>
      <c r="J422">
        <v>19041</v>
      </c>
      <c r="K422">
        <v>5381184</v>
      </c>
      <c r="L422" s="44">
        <f t="shared" si="18"/>
        <v>47</v>
      </c>
      <c r="M422" s="44">
        <f t="shared" si="19"/>
        <v>46</v>
      </c>
      <c r="N422" s="44">
        <f t="shared" si="20"/>
        <v>48</v>
      </c>
      <c r="P422" s="44">
        <f>IF(C422&lt;&gt;'Annual Total'!A424,1,"")</f>
        <v>1</v>
      </c>
    </row>
    <row r="423" spans="1:16" x14ac:dyDescent="0.25">
      <c r="A423" s="44">
        <v>2023</v>
      </c>
      <c r="B423">
        <v>5170</v>
      </c>
      <c r="C423" t="s">
        <v>465</v>
      </c>
      <c r="D423" t="s">
        <v>532</v>
      </c>
      <c r="E423" t="s">
        <v>27</v>
      </c>
      <c r="F423" t="s">
        <v>27</v>
      </c>
      <c r="G423">
        <v>19068</v>
      </c>
      <c r="H423">
        <v>10868</v>
      </c>
      <c r="I423">
        <v>8951</v>
      </c>
      <c r="J423">
        <v>19819</v>
      </c>
      <c r="K423">
        <v>5941974</v>
      </c>
      <c r="L423" s="44">
        <f t="shared" si="18"/>
        <v>35</v>
      </c>
      <c r="M423" s="44">
        <f t="shared" si="19"/>
        <v>43</v>
      </c>
      <c r="N423" s="44">
        <f t="shared" si="20"/>
        <v>34</v>
      </c>
      <c r="P423" s="44" t="str">
        <f>IF(C423&lt;&gt;'Annual Total'!A425,1,"")</f>
        <v/>
      </c>
    </row>
    <row r="424" spans="1:16" x14ac:dyDescent="0.25">
      <c r="A424" s="44">
        <v>2023</v>
      </c>
      <c r="B424">
        <v>5180</v>
      </c>
      <c r="C424" t="s">
        <v>449</v>
      </c>
      <c r="D424" t="s">
        <v>532</v>
      </c>
      <c r="E424" t="s">
        <v>27</v>
      </c>
      <c r="F424" t="s">
        <v>27</v>
      </c>
      <c r="G424">
        <v>19529</v>
      </c>
      <c r="H424">
        <v>7911</v>
      </c>
      <c r="I424">
        <v>5839</v>
      </c>
      <c r="J424">
        <v>13750</v>
      </c>
      <c r="K424">
        <v>5715839</v>
      </c>
      <c r="L424" s="44">
        <f t="shared" si="18"/>
        <v>33</v>
      </c>
      <c r="M424" s="44">
        <f t="shared" si="19"/>
        <v>85</v>
      </c>
      <c r="N424" s="44">
        <f t="shared" si="20"/>
        <v>39</v>
      </c>
      <c r="P424" s="44">
        <f>IF(C424&lt;&gt;'Annual Total'!A426,1,"")</f>
        <v>1</v>
      </c>
    </row>
    <row r="425" spans="1:16" x14ac:dyDescent="0.25">
      <c r="A425" s="44">
        <v>2023</v>
      </c>
      <c r="B425">
        <v>9991</v>
      </c>
      <c r="C425" t="s">
        <v>556</v>
      </c>
      <c r="D425" t="s">
        <v>556</v>
      </c>
      <c r="E425" t="s">
        <v>556</v>
      </c>
      <c r="F425" t="s">
        <v>557</v>
      </c>
      <c r="G425">
        <v>0</v>
      </c>
      <c r="H425">
        <v>0</v>
      </c>
      <c r="I425">
        <v>0</v>
      </c>
      <c r="J425">
        <v>0</v>
      </c>
      <c r="K425">
        <v>0</v>
      </c>
      <c r="L425" s="44">
        <f t="shared" si="18"/>
        <v>424</v>
      </c>
      <c r="M425" s="44">
        <f t="shared" si="19"/>
        <v>424</v>
      </c>
      <c r="N425" s="44">
        <f t="shared" si="20"/>
        <v>424</v>
      </c>
      <c r="P425" s="44">
        <f>IF(C425&lt;&gt;'Annual Total'!A427,1,"")</f>
        <v>1</v>
      </c>
    </row>
    <row r="426" spans="1:16" x14ac:dyDescent="0.25">
      <c r="B426" s="44">
        <f>COUNT(B2:B425)</f>
        <v>424</v>
      </c>
      <c r="G426" s="45">
        <f>SUM(G2:G425)</f>
        <v>3625326</v>
      </c>
      <c r="H426" s="45">
        <f t="shared" ref="H426:K426" si="21">SUM(H2:H425)</f>
        <v>2356528</v>
      </c>
      <c r="I426" s="45">
        <f t="shared" si="21"/>
        <v>1880767</v>
      </c>
      <c r="J426" s="45">
        <f t="shared" si="21"/>
        <v>4237295</v>
      </c>
      <c r="K426" s="45">
        <f t="shared" si="21"/>
        <v>1151998158</v>
      </c>
      <c r="P426" s="44">
        <f>SUM(P2:P425)</f>
        <v>421</v>
      </c>
    </row>
    <row r="427" spans="1:16" x14ac:dyDescent="0.25">
      <c r="J427" s="45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Avg Weekday</vt:lpstr>
      <vt:lpstr>Avg Wkend</vt:lpstr>
      <vt:lpstr>Annual Total</vt:lpstr>
      <vt:lpstr>Closures</vt:lpstr>
      <vt:lpstr>Subway Rank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2024-03-26T18:40:11Z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