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I22966\Desktop\December board docs\"/>
    </mc:Choice>
  </mc:AlternateContent>
  <bookViews>
    <workbookView xWindow="29025" yWindow="150" windowWidth="27615" windowHeight="14550" activeTab="1"/>
  </bookViews>
  <sheets>
    <sheet name="Cons Subsidies Accrual-Rounded" sheetId="4" r:id="rId1"/>
    <sheet name="Cons Subsidies CASH-Rounded" sheetId="6" r:id="rId2"/>
  </sheets>
  <definedNames>
    <definedName name="_xlnm.Print_Area" localSheetId="0">'Cons Subsidies Accrual-Rounded'!$A$1:$J$77</definedName>
    <definedName name="_xlnm.Print_Area" localSheetId="1">'Cons Subsidies CASH-Rounded'!$A$1:$U$80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7" i="6" l="1"/>
  <c r="E20" i="6"/>
  <c r="E26" i="6"/>
  <c r="H77" i="6" l="1"/>
  <c r="H43" i="6"/>
  <c r="H26" i="6"/>
  <c r="H20" i="6"/>
  <c r="E43" i="6"/>
  <c r="E61" i="6"/>
  <c r="Q77" i="6" l="1"/>
  <c r="H61" i="6"/>
  <c r="H65" i="6" s="1"/>
  <c r="E65" i="6"/>
  <c r="Q26" i="6"/>
  <c r="Q20" i="6"/>
  <c r="Q43" i="6"/>
  <c r="N77" i="6" l="1"/>
  <c r="N43" i="6"/>
  <c r="H71" i="6"/>
  <c r="N26" i="6"/>
  <c r="E71" i="6"/>
  <c r="N20" i="6"/>
  <c r="T77" i="6" l="1"/>
  <c r="K77" i="6"/>
  <c r="K26" i="6"/>
  <c r="E73" i="6"/>
  <c r="E79" i="6" s="1"/>
  <c r="K43" i="6"/>
  <c r="H73" i="6"/>
  <c r="H79" i="6" s="1"/>
  <c r="Q61" i="6"/>
  <c r="K20" i="6"/>
  <c r="T26" i="6" l="1"/>
  <c r="T20" i="6"/>
  <c r="N71" i="6"/>
  <c r="N61" i="6"/>
  <c r="Q71" i="6"/>
  <c r="T43" i="6"/>
  <c r="Q65" i="6"/>
  <c r="K61" i="6"/>
  <c r="N65" i="6" l="1"/>
  <c r="K65" i="6"/>
  <c r="Q73" i="6"/>
  <c r="Q79" i="6" s="1"/>
  <c r="T61" i="6" l="1"/>
  <c r="K71" i="6"/>
  <c r="N73" i="6"/>
  <c r="N79" i="6" s="1"/>
  <c r="T65" i="6" l="1"/>
  <c r="T71" i="6"/>
  <c r="K73" i="6"/>
  <c r="K79" i="6" s="1"/>
  <c r="T73" i="6" l="1"/>
  <c r="T79" i="6" s="1"/>
  <c r="I20" i="4" l="1"/>
  <c r="H20" i="4"/>
  <c r="D20" i="4"/>
  <c r="J20" i="4" l="1"/>
  <c r="E20" i="4"/>
  <c r="F20" i="4" s="1"/>
  <c r="K20" i="4" l="1"/>
  <c r="D26" i="4" l="1"/>
  <c r="H26" i="4"/>
  <c r="I26" i="4" l="1"/>
  <c r="J26" i="4" s="1"/>
  <c r="E26" i="4"/>
  <c r="F26" i="4" s="1"/>
  <c r="K26" i="4" l="1"/>
  <c r="H69" i="4" l="1"/>
  <c r="I69" i="4"/>
  <c r="D69" i="4"/>
  <c r="I75" i="4" l="1"/>
  <c r="E75" i="4"/>
  <c r="D75" i="4"/>
  <c r="H75" i="4"/>
  <c r="E69" i="4"/>
  <c r="F69" i="4" s="1"/>
  <c r="J69" i="4"/>
  <c r="F75" i="4" l="1"/>
  <c r="K69" i="4"/>
  <c r="J75" i="4"/>
  <c r="D20" i="6" l="1"/>
  <c r="F20" i="6" s="1"/>
  <c r="D26" i="6"/>
  <c r="F26" i="6" s="1"/>
  <c r="D77" i="6"/>
  <c r="F77" i="6" s="1"/>
  <c r="D71" i="6"/>
  <c r="D61" i="6" l="1"/>
  <c r="F61" i="6" s="1"/>
  <c r="D43" i="4"/>
  <c r="H43" i="4"/>
  <c r="D43" i="6"/>
  <c r="F43" i="6" s="1"/>
  <c r="F71" i="6"/>
  <c r="G77" i="6" l="1"/>
  <c r="I77" i="6" s="1"/>
  <c r="D65" i="6"/>
  <c r="E43" i="4"/>
  <c r="F43" i="4" s="1"/>
  <c r="G20" i="6"/>
  <c r="I20" i="6" s="1"/>
  <c r="G71" i="6"/>
  <c r="I43" i="4"/>
  <c r="J43" i="4" s="1"/>
  <c r="G26" i="6"/>
  <c r="I26" i="6" s="1"/>
  <c r="G61" i="6" l="1"/>
  <c r="I61" i="6" s="1"/>
  <c r="I71" i="6"/>
  <c r="F65" i="6"/>
  <c r="D73" i="6"/>
  <c r="G43" i="6"/>
  <c r="I43" i="6" s="1"/>
  <c r="G65" i="6" l="1"/>
  <c r="I65" i="6" s="1"/>
  <c r="P20" i="6"/>
  <c r="R20" i="6" s="1"/>
  <c r="P43" i="6"/>
  <c r="R43" i="6" s="1"/>
  <c r="P71" i="6"/>
  <c r="F73" i="6"/>
  <c r="D79" i="6"/>
  <c r="P26" i="6"/>
  <c r="R26" i="6" s="1"/>
  <c r="P77" i="6"/>
  <c r="R77" i="6" s="1"/>
  <c r="G73" i="6" l="1"/>
  <c r="I73" i="6" s="1"/>
  <c r="P61" i="6"/>
  <c r="R71" i="6"/>
  <c r="G79" i="6" l="1"/>
  <c r="I79" i="6" s="1"/>
  <c r="M61" i="6"/>
  <c r="O61" i="6" s="1"/>
  <c r="D61" i="4"/>
  <c r="D63" i="4" s="1"/>
  <c r="D71" i="4" s="1"/>
  <c r="D77" i="4" s="1"/>
  <c r="R61" i="6"/>
  <c r="P65" i="6"/>
  <c r="M77" i="6"/>
  <c r="O77" i="6" s="1"/>
  <c r="M26" i="6"/>
  <c r="O26" i="6" s="1"/>
  <c r="M43" i="6"/>
  <c r="O43" i="6" s="1"/>
  <c r="H61" i="4"/>
  <c r="H63" i="4" s="1"/>
  <c r="H71" i="4" s="1"/>
  <c r="H77" i="4" s="1"/>
  <c r="M71" i="6"/>
  <c r="M20" i="6"/>
  <c r="O20" i="6" s="1"/>
  <c r="M65" i="6" l="1"/>
  <c r="O65" i="6" s="1"/>
  <c r="O71" i="6"/>
  <c r="R65" i="6"/>
  <c r="P73" i="6"/>
  <c r="E61" i="4"/>
  <c r="I61" i="4"/>
  <c r="J77" i="6" l="1"/>
  <c r="L77" i="6" s="1"/>
  <c r="M73" i="6"/>
  <c r="I63" i="4"/>
  <c r="J61" i="4"/>
  <c r="J26" i="6"/>
  <c r="L26" i="6" s="1"/>
  <c r="F61" i="4"/>
  <c r="E63" i="4"/>
  <c r="J71" i="6"/>
  <c r="R73" i="6"/>
  <c r="P79" i="6"/>
  <c r="R79" i="6" s="1"/>
  <c r="J20" i="6"/>
  <c r="L20" i="6" s="1"/>
  <c r="V20" i="6"/>
  <c r="J43" i="6" l="1"/>
  <c r="L43" i="6" s="1"/>
  <c r="F63" i="4"/>
  <c r="E71" i="4"/>
  <c r="O73" i="6"/>
  <c r="M79" i="6"/>
  <c r="O79" i="6" s="1"/>
  <c r="S71" i="6"/>
  <c r="J63" i="4"/>
  <c r="I71" i="4"/>
  <c r="S77" i="6"/>
  <c r="U77" i="6" s="1"/>
  <c r="S20" i="6"/>
  <c r="U20" i="6" s="1"/>
  <c r="L71" i="6"/>
  <c r="J61" i="6"/>
  <c r="S26" i="6"/>
  <c r="U26" i="6" s="1"/>
  <c r="V26" i="6"/>
  <c r="S61" i="6" l="1"/>
  <c r="U61" i="6" s="1"/>
  <c r="L61" i="6"/>
  <c r="J65" i="6"/>
  <c r="S43" i="6"/>
  <c r="U43" i="6" s="1"/>
  <c r="E77" i="4"/>
  <c r="F71" i="4"/>
  <c r="U71" i="6"/>
  <c r="J71" i="4"/>
  <c r="I77" i="4"/>
  <c r="J77" i="4" l="1"/>
  <c r="F77" i="4"/>
  <c r="L65" i="6"/>
  <c r="J73" i="6"/>
  <c r="S65" i="6"/>
  <c r="U65" i="6" l="1"/>
  <c r="S73" i="6"/>
  <c r="J79" i="6"/>
  <c r="L79" i="6" s="1"/>
  <c r="L73" i="6"/>
  <c r="U73" i="6" l="1"/>
  <c r="S79" i="6"/>
  <c r="U79" i="6" s="1"/>
  <c r="F79" i="6" l="1"/>
  <c r="V71" i="6"/>
</calcChain>
</file>

<file path=xl/sharedStrings.xml><?xml version="1.0" encoding="utf-8"?>
<sst xmlns="http://schemas.openxmlformats.org/spreadsheetml/2006/main" count="152" uniqueCount="80">
  <si>
    <t>METROPOLITAN TRANSPORTATION AUTHORITY</t>
  </si>
  <si>
    <t xml:space="preserve">                                        434001 - NYC OP ASSIST - NYC</t>
  </si>
  <si>
    <t xml:space="preserve">                                        434002 - NYC OP ASSIST - 18B</t>
  </si>
  <si>
    <t xml:space="preserve">                                        434003 - SUBSIDY INCOME - NYC 18-B</t>
  </si>
  <si>
    <t xml:space="preserve">                                        434201 - NYC OP ASSIST 18B TSFR  TO SIRTOA</t>
  </si>
  <si>
    <t>MMTOA, PBT, Real Estate Taxes and Other</t>
  </si>
  <si>
    <t>Metropolitan Mass Transportation Operating Assistance (MMTOA)</t>
  </si>
  <si>
    <t>Petroleum Business Tax (PBT)</t>
  </si>
  <si>
    <t>($ in millions)</t>
  </si>
  <si>
    <t>Other MRT(b) Adjustments</t>
  </si>
  <si>
    <t>Urban Tax</t>
  </si>
  <si>
    <t>Investment Income</t>
  </si>
  <si>
    <t>PMT and MTA Aid</t>
  </si>
  <si>
    <t>Payroll Mobility Tax (PMT)</t>
  </si>
  <si>
    <t>Payroll Mobility Tax Replacement Funds</t>
  </si>
  <si>
    <t>MTA Aid</t>
  </si>
  <si>
    <t>New Funding Sources</t>
  </si>
  <si>
    <t>NYS Operating Support for SAP</t>
  </si>
  <si>
    <t>NYC Operating Support for SAP</t>
  </si>
  <si>
    <t>For-Hire Vehicle (FHV) Surcharge</t>
  </si>
  <si>
    <t>Central Business District Tolling Program (CBDTP)</t>
  </si>
  <si>
    <t>SAP Support and For-Hire Vehicle Surcharge:</t>
  </si>
  <si>
    <t>Subway Action Plan Account</t>
  </si>
  <si>
    <t>Outerborough Transportation Account</t>
  </si>
  <si>
    <t>Less: Assumed Capital or Member Project</t>
  </si>
  <si>
    <t>General Transportation Account</t>
  </si>
  <si>
    <t>Less: Transfer to Committed to Capital</t>
  </si>
  <si>
    <t>Capital Program Funding Sources:</t>
  </si>
  <si>
    <t>Real Property Transfer Tax Surcharge (Mansion)</t>
  </si>
  <si>
    <t>Internet Marketplace Tax</t>
  </si>
  <si>
    <t>Less: Transfer to CBDTP Capital Lockbox</t>
  </si>
  <si>
    <t>State and Local Subsidies</t>
  </si>
  <si>
    <t>State Operating Assistance</t>
  </si>
  <si>
    <t>NYC and Local 18b:</t>
  </si>
  <si>
    <t>New York City</t>
  </si>
  <si>
    <t>Nassau County</t>
  </si>
  <si>
    <t>Suffolk County</t>
  </si>
  <si>
    <t>Westchester County</t>
  </si>
  <si>
    <t>Putnam County</t>
  </si>
  <si>
    <t>Dutchess County</t>
  </si>
  <si>
    <t>Orange County</t>
  </si>
  <si>
    <t>Rockland County</t>
  </si>
  <si>
    <t>Station Maintenance</t>
  </si>
  <si>
    <t>Subtotal: Taxes &amp; State and Local Subsidies</t>
  </si>
  <si>
    <t>Other Funding Agreements</t>
  </si>
  <si>
    <t>City Subsidy for MTA Bus Company</t>
  </si>
  <si>
    <t>City Subsidy for Staten Island Railway</t>
  </si>
  <si>
    <t>CDOT Subsidy for Metro-North Railroad</t>
  </si>
  <si>
    <t>Subtotal, including Other Funding Agreements</t>
  </si>
  <si>
    <t>Inter-agency Subsidy Transactions</t>
  </si>
  <si>
    <t>B&amp;T Operating Surplus Transfer</t>
  </si>
  <si>
    <t>GROSS SUBSIDIES</t>
  </si>
  <si>
    <t>New York City Transit</t>
  </si>
  <si>
    <t>Commuter Railroads</t>
  </si>
  <si>
    <t>Staten Island Railway</t>
  </si>
  <si>
    <t>MTA Bus Company</t>
  </si>
  <si>
    <t>MTA Headquarters</t>
  </si>
  <si>
    <t>TOTAL</t>
  </si>
  <si>
    <t>Subsidy Adjustments</t>
  </si>
  <si>
    <t>Consolidated Subsidies - Accrual Basis</t>
  </si>
  <si>
    <t>Consolidated Subsidies - Cash Basis</t>
  </si>
  <si>
    <t>MRT(b)-1 (Gross)</t>
  </si>
  <si>
    <t>MRT(b)-2 (Gross)</t>
  </si>
  <si>
    <t>Payroll Mobility Tax Replacement Uunds</t>
  </si>
  <si>
    <t>Capital Program Uunding Sources:</t>
  </si>
  <si>
    <t>B&amp;T Operating Surplus TransUer</t>
  </si>
  <si>
    <t>NYS Operating SFpport For SAP</t>
  </si>
  <si>
    <t>NYC Operating SFpport For SAP</t>
  </si>
  <si>
    <t>Actual vs. Final Estimate</t>
  </si>
  <si>
    <t>Actual vs. Adopted Budget</t>
  </si>
  <si>
    <t xml:space="preserve">Actual  </t>
  </si>
  <si>
    <r>
      <t xml:space="preserve">    Variance:  
</t>
    </r>
    <r>
      <rPr>
        <sz val="12"/>
        <color theme="1"/>
        <rFont val="Calibri"/>
        <family val="2"/>
        <scheme val="minor"/>
      </rPr>
      <t xml:space="preserve">   Fav/(Unfav) </t>
    </r>
  </si>
  <si>
    <r>
      <t xml:space="preserve">Variance:
</t>
    </r>
    <r>
      <rPr>
        <sz val="13"/>
        <color theme="1"/>
        <rFont val="Calibri"/>
        <family val="2"/>
        <scheme val="minor"/>
      </rPr>
      <t>Fav/(Unfav)</t>
    </r>
  </si>
  <si>
    <t>2019 Adopted Budget and Final Estimate vs. Preliminary Actual</t>
  </si>
  <si>
    <t>2019 Final Estimate vs. Preliminary Actual</t>
  </si>
  <si>
    <t>December  2019  Year-to-Date</t>
  </si>
  <si>
    <t xml:space="preserve">Final  </t>
  </si>
  <si>
    <t xml:space="preserve">Adopted </t>
  </si>
  <si>
    <t>Estimate</t>
  </si>
  <si>
    <t xml:space="preserve">Budget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</si>
</sst>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&quot;$&quot;* #,##0.000_);_(&quot;$&quot;* \(#,##0.000\);_(&quot;$&quot;* &quot;-&quot;??_);_(@_)"/>
    <numFmt numFmtId="166" formatCode="_(* #,##0.0_);_(* \(#,##0.0\);_(* &quot;-&quot;??_);_(@_)"/>
    <numFmt numFmtId="167" formatCode="&quot;$&quot;#,##0.0_);\(&quot;$&quot;#,##0.0\)"/>
    <numFmt numFmtId="168" formatCode="_(* &quot;$&quot;#,##0.0_);_(* \(&quot;$&quot;#,##0.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 tint="0.499984740745262"/>
      <name val="Calibri"/>
      <family val="2"/>
      <scheme val="minor"/>
    </font>
    <font>
      <sz val="14"/>
      <name val="Calibri"/>
      <family val="2"/>
      <scheme val="minor"/>
    </font>
    <font>
      <sz val="22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 tint="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4" fillId="0" borderId="0" xfId="0" applyFont="1"/>
    <xf numFmtId="0" fontId="8" fillId="0" borderId="0" xfId="0" applyFont="1" applyAlignment="1">
      <alignment horizontal="right"/>
    </xf>
    <xf numFmtId="165" fontId="0" fillId="0" borderId="0" xfId="0" applyNumberFormat="1"/>
    <xf numFmtId="0" fontId="12" fillId="0" borderId="0" xfId="0" applyFont="1"/>
    <xf numFmtId="0" fontId="10" fillId="0" borderId="0" xfId="0" applyFont="1"/>
    <xf numFmtId="44" fontId="10" fillId="0" borderId="0" xfId="0" applyNumberFormat="1" applyFont="1"/>
    <xf numFmtId="0" fontId="13" fillId="0" borderId="0" xfId="0" applyFont="1"/>
    <xf numFmtId="0" fontId="3" fillId="0" borderId="0" xfId="0" applyFont="1" applyAlignment="1">
      <alignment vertical="center"/>
    </xf>
    <xf numFmtId="0" fontId="4" fillId="0" borderId="13" xfId="0" applyFont="1" applyBorder="1"/>
    <xf numFmtId="0" fontId="4" fillId="0" borderId="2" xfId="0" applyFont="1" applyBorder="1"/>
    <xf numFmtId="0" fontId="4" fillId="0" borderId="2" xfId="0" applyFont="1" applyFill="1" applyBorder="1"/>
    <xf numFmtId="0" fontId="4" fillId="0" borderId="5" xfId="0" applyFont="1" applyBorder="1"/>
    <xf numFmtId="0" fontId="4" fillId="0" borderId="0" xfId="0" applyFont="1" applyBorder="1"/>
    <xf numFmtId="0" fontId="5" fillId="2" borderId="7" xfId="0" applyFont="1" applyFill="1" applyBorder="1" applyAlignment="1">
      <alignment horizontal="right"/>
    </xf>
    <xf numFmtId="0" fontId="4" fillId="5" borderId="8" xfId="0" applyFont="1" applyFill="1" applyBorder="1"/>
    <xf numFmtId="0" fontId="5" fillId="2" borderId="9" xfId="0" applyFont="1" applyFill="1" applyBorder="1" applyAlignment="1">
      <alignment horizontal="right"/>
    </xf>
    <xf numFmtId="0" fontId="4" fillId="0" borderId="7" xfId="0" applyFont="1" applyBorder="1"/>
    <xf numFmtId="0" fontId="4" fillId="5" borderId="0" xfId="0" applyFont="1" applyFill="1" applyBorder="1"/>
    <xf numFmtId="0" fontId="17" fillId="0" borderId="0" xfId="0" applyFont="1" applyBorder="1"/>
    <xf numFmtId="0" fontId="4" fillId="0" borderId="8" xfId="0" applyFont="1" applyBorder="1"/>
    <xf numFmtId="0" fontId="4" fillId="0" borderId="0" xfId="0" applyFont="1" applyBorder="1" applyAlignment="1">
      <alignment horizontal="left" indent="2"/>
    </xf>
    <xf numFmtId="43" fontId="4" fillId="0" borderId="8" xfId="0" applyNumberFormat="1" applyFont="1" applyBorder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 indent="4"/>
    </xf>
    <xf numFmtId="0" fontId="4" fillId="4" borderId="0" xfId="0" applyFont="1" applyFill="1" applyBorder="1"/>
    <xf numFmtId="0" fontId="4" fillId="4" borderId="8" xfId="0" applyFont="1" applyFill="1" applyBorder="1"/>
    <xf numFmtId="43" fontId="4" fillId="4" borderId="8" xfId="0" applyNumberFormat="1" applyFont="1" applyFill="1" applyBorder="1"/>
    <xf numFmtId="0" fontId="4" fillId="0" borderId="0" xfId="0" applyFont="1" applyBorder="1" applyAlignment="1">
      <alignment horizontal="left" indent="4"/>
    </xf>
    <xf numFmtId="0" fontId="18" fillId="0" borderId="5" xfId="0" applyFont="1" applyBorder="1"/>
    <xf numFmtId="0" fontId="18" fillId="0" borderId="0" xfId="0" applyFont="1" applyBorder="1"/>
    <xf numFmtId="43" fontId="4" fillId="0" borderId="8" xfId="1" applyFont="1" applyBorder="1"/>
    <xf numFmtId="43" fontId="4" fillId="5" borderId="0" xfId="1" applyFont="1" applyFill="1" applyBorder="1"/>
    <xf numFmtId="0" fontId="5" fillId="0" borderId="0" xfId="0" applyFont="1" applyBorder="1" applyAlignment="1">
      <alignment horizontal="left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4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left" indent="3"/>
    </xf>
    <xf numFmtId="0" fontId="5" fillId="2" borderId="13" xfId="0" applyFont="1" applyFill="1" applyBorder="1" applyAlignment="1">
      <alignment horizontal="right"/>
    </xf>
    <xf numFmtId="0" fontId="5" fillId="2" borderId="14" xfId="0" applyFont="1" applyFill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4" fillId="0" borderId="16" xfId="0" applyFont="1" applyBorder="1"/>
    <xf numFmtId="0" fontId="4" fillId="0" borderId="3" xfId="0" applyFont="1" applyBorder="1"/>
    <xf numFmtId="0" fontId="4" fillId="0" borderId="18" xfId="0" applyFont="1" applyBorder="1"/>
    <xf numFmtId="0" fontId="4" fillId="0" borderId="1" xfId="0" applyFont="1" applyBorder="1"/>
    <xf numFmtId="164" fontId="4" fillId="0" borderId="1" xfId="1" applyNumberFormat="1" applyFont="1" applyBorder="1"/>
    <xf numFmtId="164" fontId="4" fillId="0" borderId="0" xfId="0" applyNumberFormat="1" applyFont="1"/>
    <xf numFmtId="165" fontId="4" fillId="0" borderId="5" xfId="0" applyNumberFormat="1" applyFont="1" applyBorder="1"/>
    <xf numFmtId="165" fontId="4" fillId="0" borderId="0" xfId="0" applyNumberFormat="1" applyFont="1" applyBorder="1"/>
    <xf numFmtId="165" fontId="4" fillId="0" borderId="0" xfId="0" applyNumberFormat="1" applyFont="1"/>
    <xf numFmtId="165" fontId="4" fillId="0" borderId="18" xfId="0" applyNumberFormat="1" applyFont="1" applyBorder="1"/>
    <xf numFmtId="165" fontId="4" fillId="0" borderId="1" xfId="0" applyNumberFormat="1" applyFont="1" applyBorder="1"/>
    <xf numFmtId="164" fontId="4" fillId="0" borderId="5" xfId="1" applyNumberFormat="1" applyFont="1" applyBorder="1"/>
    <xf numFmtId="164" fontId="4" fillId="0" borderId="18" xfId="1" applyNumberFormat="1" applyFont="1" applyBorder="1"/>
    <xf numFmtId="165" fontId="4" fillId="0" borderId="0" xfId="0" applyNumberFormat="1" applyFont="1" applyBorder="1" applyAlignment="1">
      <alignment horizontal="left" indent="4"/>
    </xf>
    <xf numFmtId="164" fontId="4" fillId="4" borderId="5" xfId="1" quotePrefix="1" applyNumberFormat="1" applyFont="1" applyFill="1" applyBorder="1" applyAlignment="1"/>
    <xf numFmtId="164" fontId="4" fillId="4" borderId="18" xfId="1" quotePrefix="1" applyNumberFormat="1" applyFont="1" applyFill="1" applyBorder="1" applyAlignment="1"/>
    <xf numFmtId="164" fontId="4" fillId="4" borderId="1" xfId="1" applyNumberFormat="1" applyFont="1" applyFill="1" applyBorder="1"/>
    <xf numFmtId="165" fontId="18" fillId="0" borderId="5" xfId="0" applyNumberFormat="1" applyFont="1" applyBorder="1"/>
    <xf numFmtId="165" fontId="18" fillId="0" borderId="0" xfId="0" applyNumberFormat="1" applyFont="1" applyBorder="1"/>
    <xf numFmtId="165" fontId="18" fillId="0" borderId="0" xfId="0" applyNumberFormat="1" applyFont="1"/>
    <xf numFmtId="165" fontId="4" fillId="0" borderId="5" xfId="1" applyNumberFormat="1" applyFont="1" applyBorder="1"/>
    <xf numFmtId="165" fontId="4" fillId="0" borderId="18" xfId="1" applyNumberFormat="1" applyFont="1" applyBorder="1"/>
    <xf numFmtId="165" fontId="4" fillId="0" borderId="1" xfId="1" applyNumberFormat="1" applyFont="1" applyBorder="1"/>
    <xf numFmtId="165" fontId="5" fillId="0" borderId="10" xfId="0" applyNumberFormat="1" applyFont="1" applyBorder="1" applyAlignment="1">
      <alignment vertical="center"/>
    </xf>
    <xf numFmtId="165" fontId="5" fillId="0" borderId="11" xfId="0" applyNumberFormat="1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16" fillId="0" borderId="0" xfId="0" applyFont="1"/>
    <xf numFmtId="0" fontId="16" fillId="0" borderId="13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Border="1"/>
    <xf numFmtId="165" fontId="4" fillId="0" borderId="0" xfId="0" applyNumberFormat="1" applyFont="1" applyBorder="1" applyAlignment="1">
      <alignment horizontal="left"/>
    </xf>
    <xf numFmtId="0" fontId="5" fillId="0" borderId="11" xfId="0" applyNumberFormat="1" applyFont="1" applyBorder="1" applyAlignment="1">
      <alignment vertical="center"/>
    </xf>
    <xf numFmtId="0" fontId="11" fillId="0" borderId="0" xfId="0" applyFont="1" applyAlignment="1"/>
    <xf numFmtId="165" fontId="4" fillId="4" borderId="0" xfId="0" applyNumberFormat="1" applyFont="1" applyFill="1" applyBorder="1"/>
    <xf numFmtId="166" fontId="4" fillId="0" borderId="8" xfId="0" applyNumberFormat="1" applyFont="1" applyBorder="1"/>
    <xf numFmtId="166" fontId="4" fillId="5" borderId="0" xfId="0" applyNumberFormat="1" applyFont="1" applyFill="1" applyBorder="1"/>
    <xf numFmtId="166" fontId="18" fillId="0" borderId="8" xfId="1" applyNumberFormat="1" applyFont="1" applyBorder="1"/>
    <xf numFmtId="166" fontId="18" fillId="5" borderId="0" xfId="1" applyNumberFormat="1" applyFont="1" applyFill="1" applyBorder="1"/>
    <xf numFmtId="166" fontId="19" fillId="0" borderId="8" xfId="1" applyNumberFormat="1" applyFont="1" applyBorder="1"/>
    <xf numFmtId="166" fontId="19" fillId="5" borderId="0" xfId="1" applyNumberFormat="1" applyFont="1" applyFill="1" applyBorder="1"/>
    <xf numFmtId="167" fontId="5" fillId="6" borderId="8" xfId="2" applyNumberFormat="1" applyFont="1" applyFill="1" applyBorder="1"/>
    <xf numFmtId="167" fontId="4" fillId="5" borderId="0" xfId="0" applyNumberFormat="1" applyFont="1" applyFill="1" applyBorder="1"/>
    <xf numFmtId="167" fontId="4" fillId="0" borderId="8" xfId="0" applyNumberFormat="1" applyFont="1" applyBorder="1"/>
    <xf numFmtId="167" fontId="5" fillId="5" borderId="8" xfId="2" applyNumberFormat="1" applyFont="1" applyFill="1" applyBorder="1"/>
    <xf numFmtId="167" fontId="5" fillId="5" borderId="6" xfId="0" applyNumberFormat="1" applyFont="1" applyFill="1" applyBorder="1" applyAlignment="1">
      <alignment vertical="center"/>
    </xf>
    <xf numFmtId="167" fontId="5" fillId="5" borderId="6" xfId="2" applyNumberFormat="1" applyFont="1" applyFill="1" applyBorder="1" applyAlignment="1">
      <alignment vertical="center"/>
    </xf>
    <xf numFmtId="166" fontId="4" fillId="0" borderId="5" xfId="1" quotePrefix="1" applyNumberFormat="1" applyFont="1" applyBorder="1" applyAlignment="1"/>
    <xf numFmtId="166" fontId="4" fillId="0" borderId="18" xfId="1" quotePrefix="1" applyNumberFormat="1" applyFont="1" applyBorder="1" applyAlignment="1"/>
    <xf numFmtId="166" fontId="4" fillId="0" borderId="1" xfId="1" applyNumberFormat="1" applyFont="1" applyBorder="1"/>
    <xf numFmtId="166" fontId="4" fillId="0" borderId="5" xfId="1" applyNumberFormat="1" applyFont="1" applyBorder="1"/>
    <xf numFmtId="166" fontId="4" fillId="0" borderId="18" xfId="1" applyNumberFormat="1" applyFont="1" applyBorder="1"/>
    <xf numFmtId="166" fontId="18" fillId="0" borderId="5" xfId="1" applyNumberFormat="1" applyFont="1" applyBorder="1"/>
    <xf numFmtId="166" fontId="18" fillId="0" borderId="18" xfId="1" applyNumberFormat="1" applyFont="1" applyBorder="1"/>
    <xf numFmtId="166" fontId="18" fillId="0" borderId="1" xfId="1" applyNumberFormat="1" applyFont="1" applyBorder="1"/>
    <xf numFmtId="166" fontId="4" fillId="0" borderId="5" xfId="0" applyNumberFormat="1" applyFont="1" applyBorder="1"/>
    <xf numFmtId="166" fontId="4" fillId="0" borderId="18" xfId="0" applyNumberFormat="1" applyFont="1" applyBorder="1"/>
    <xf numFmtId="166" fontId="4" fillId="0" borderId="1" xfId="0" applyNumberFormat="1" applyFont="1" applyBorder="1"/>
    <xf numFmtId="166" fontId="18" fillId="4" borderId="5" xfId="1" applyNumberFormat="1" applyFont="1" applyFill="1" applyBorder="1"/>
    <xf numFmtId="166" fontId="18" fillId="4" borderId="18" xfId="1" applyNumberFormat="1" applyFont="1" applyFill="1" applyBorder="1"/>
    <xf numFmtId="168" fontId="5" fillId="6" borderId="5" xfId="2" applyNumberFormat="1" applyFont="1" applyFill="1" applyBorder="1"/>
    <xf numFmtId="168" fontId="5" fillId="6" borderId="18" xfId="2" applyNumberFormat="1" applyFont="1" applyFill="1" applyBorder="1"/>
    <xf numFmtId="168" fontId="5" fillId="6" borderId="1" xfId="2" applyNumberFormat="1" applyFont="1" applyFill="1" applyBorder="1"/>
    <xf numFmtId="168" fontId="4" fillId="0" borderId="5" xfId="0" applyNumberFormat="1" applyFont="1" applyBorder="1"/>
    <xf numFmtId="168" fontId="4" fillId="0" borderId="18" xfId="0" applyNumberFormat="1" applyFont="1" applyBorder="1"/>
    <xf numFmtId="168" fontId="4" fillId="0" borderId="1" xfId="0" applyNumberFormat="1" applyFont="1" applyBorder="1"/>
    <xf numFmtId="168" fontId="5" fillId="5" borderId="10" xfId="0" applyNumberFormat="1" applyFont="1" applyFill="1" applyBorder="1" applyAlignment="1">
      <alignment vertical="center"/>
    </xf>
    <xf numFmtId="168" fontId="5" fillId="5" borderId="15" xfId="0" applyNumberFormat="1" applyFont="1" applyFill="1" applyBorder="1" applyAlignment="1">
      <alignment vertical="center"/>
    </xf>
    <xf numFmtId="168" fontId="5" fillId="5" borderId="12" xfId="2" applyNumberFormat="1" applyFont="1" applyFill="1" applyBorder="1" applyAlignment="1">
      <alignment vertical="center"/>
    </xf>
    <xf numFmtId="168" fontId="5" fillId="5" borderId="5" xfId="2" applyNumberFormat="1" applyFont="1" applyFill="1" applyBorder="1"/>
    <xf numFmtId="168" fontId="5" fillId="5" borderId="18" xfId="2" applyNumberFormat="1" applyFont="1" applyFill="1" applyBorder="1"/>
    <xf numFmtId="168" fontId="5" fillId="5" borderId="1" xfId="2" applyNumberFormat="1" applyFont="1" applyFill="1" applyBorder="1"/>
    <xf numFmtId="0" fontId="15" fillId="0" borderId="0" xfId="0" applyFont="1" applyAlignment="1">
      <alignment horizontal="center"/>
    </xf>
    <xf numFmtId="17" fontId="16" fillId="0" borderId="0" xfId="0" applyNumberFormat="1" applyFont="1" applyAlignment="1">
      <alignment horizontal="center"/>
    </xf>
    <xf numFmtId="0" fontId="7" fillId="5" borderId="2" xfId="0" applyFont="1" applyFill="1" applyBorder="1" applyAlignment="1">
      <alignment vertical="center"/>
    </xf>
    <xf numFmtId="0" fontId="9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/>
    <xf numFmtId="0" fontId="25" fillId="0" borderId="0" xfId="0" applyFont="1"/>
    <xf numFmtId="0" fontId="18" fillId="4" borderId="0" xfId="0" applyFont="1" applyFill="1" applyBorder="1" applyAlignment="1">
      <alignment horizontal="left" indent="2"/>
    </xf>
    <xf numFmtId="166" fontId="26" fillId="4" borderId="1" xfId="1" applyNumberFormat="1" applyFont="1" applyFill="1" applyBorder="1"/>
    <xf numFmtId="165" fontId="26" fillId="0" borderId="0" xfId="0" applyNumberFormat="1" applyFont="1"/>
    <xf numFmtId="9" fontId="4" fillId="0" borderId="0" xfId="3" applyFont="1"/>
    <xf numFmtId="167" fontId="5" fillId="5" borderId="4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right" vertical="center" wrapText="1"/>
    </xf>
    <xf numFmtId="0" fontId="5" fillId="0" borderId="21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1"/>
      <color rgb="FFE2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0</xdr:row>
          <xdr:rowOff>266700</xdr:rowOff>
        </xdr:from>
        <xdr:to>
          <xdr:col>16</xdr:col>
          <xdr:colOff>361950</xdr:colOff>
          <xdr:row>3</xdr:row>
          <xdr:rowOff>0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352425</xdr:colOff>
          <xdr:row>4</xdr:row>
          <xdr:rowOff>95250</xdr:rowOff>
        </xdr:from>
        <xdr:to>
          <xdr:col>16</xdr:col>
          <xdr:colOff>381000</xdr:colOff>
          <xdr:row>7</xdr:row>
          <xdr:rowOff>133350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0</xdr:row>
          <xdr:rowOff>295275</xdr:rowOff>
        </xdr:from>
        <xdr:to>
          <xdr:col>27</xdr:col>
          <xdr:colOff>0</xdr:colOff>
          <xdr:row>4</xdr:row>
          <xdr:rowOff>9525</xdr:rowOff>
        </xdr:to>
        <xdr:sp macro="" textlink="">
          <xdr:nvSpPr>
            <xdr:cNvPr id="17413" name="Butto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1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28575</xdr:colOff>
          <xdr:row>5</xdr:row>
          <xdr:rowOff>38100</xdr:rowOff>
        </xdr:from>
        <xdr:to>
          <xdr:col>26</xdr:col>
          <xdr:colOff>600075</xdr:colOff>
          <xdr:row>7</xdr:row>
          <xdr:rowOff>9525</xdr:rowOff>
        </xdr:to>
        <xdr:sp macro="" textlink="">
          <xdr:nvSpPr>
            <xdr:cNvPr id="17414" name="Button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1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ustom 6">
      <a:dk1>
        <a:srgbClr val="000000"/>
      </a:dk1>
      <a:lt1>
        <a:sysClr val="window" lastClr="FFFFFF"/>
      </a:lt1>
      <a:dk2>
        <a:srgbClr val="EAEAEA"/>
      </a:dk2>
      <a:lt2>
        <a:srgbClr val="DDDDDD"/>
      </a:lt2>
      <a:accent1>
        <a:srgbClr val="418AB3"/>
      </a:accent1>
      <a:accent2>
        <a:srgbClr val="CCFFCC"/>
      </a:accent2>
      <a:accent3>
        <a:srgbClr val="FFFFCC"/>
      </a:accent3>
      <a:accent4>
        <a:srgbClr val="FFCCFF"/>
      </a:accent4>
      <a:accent5>
        <a:srgbClr val="FEF3CD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6" tint="-0.249977111117893"/>
  </sheetPr>
  <dimension ref="A1:L81"/>
  <sheetViews>
    <sheetView topLeftCell="A47" zoomScale="80" zoomScaleNormal="80" workbookViewId="0">
      <selection activeCell="D80" sqref="D80"/>
    </sheetView>
  </sheetViews>
  <sheetFormatPr defaultRowHeight="15" x14ac:dyDescent="0.25"/>
  <cols>
    <col min="1" max="1" width="0.85546875" customWidth="1"/>
    <col min="2" max="2" width="72.5703125" customWidth="1"/>
    <col min="3" max="3" width="0.85546875" customWidth="1"/>
    <col min="4" max="5" width="16.85546875" customWidth="1"/>
    <col min="6" max="6" width="15" customWidth="1"/>
    <col min="7" max="7" width="5.140625" customWidth="1"/>
    <col min="8" max="9" width="16.85546875" customWidth="1"/>
    <col min="10" max="10" width="14.85546875" customWidth="1"/>
    <col min="11" max="11" width="0.85546875" customWidth="1"/>
    <col min="12" max="13" width="13.140625" customWidth="1"/>
  </cols>
  <sheetData>
    <row r="1" spans="1:11" ht="25.5" customHeight="1" x14ac:dyDescent="0.4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22.5" customHeight="1" x14ac:dyDescent="0.4">
      <c r="A2" s="138" t="s">
        <v>73</v>
      </c>
      <c r="B2" s="138"/>
      <c r="C2" s="138"/>
      <c r="D2" s="138"/>
      <c r="E2" s="138"/>
      <c r="F2" s="138"/>
      <c r="G2" s="138"/>
      <c r="H2" s="138"/>
      <c r="I2" s="138"/>
      <c r="J2" s="138"/>
      <c r="K2" s="79"/>
    </row>
    <row r="3" spans="1:11" ht="22.5" customHeight="1" x14ac:dyDescent="0.4">
      <c r="A3" s="135" t="s">
        <v>59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ht="22.5" customHeight="1" x14ac:dyDescent="0.4">
      <c r="A4" s="139" t="s">
        <v>75</v>
      </c>
      <c r="B4" s="140"/>
      <c r="C4" s="140"/>
      <c r="D4" s="140"/>
      <c r="E4" s="140"/>
      <c r="F4" s="140"/>
      <c r="G4" s="140"/>
      <c r="H4" s="140"/>
      <c r="I4" s="140"/>
      <c r="J4" s="140"/>
      <c r="K4" s="118"/>
    </row>
    <row r="5" spans="1:11" ht="21" x14ac:dyDescent="0.35">
      <c r="A5" s="136" t="s">
        <v>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</row>
    <row r="6" spans="1:11" ht="17.25" customHeight="1" x14ac:dyDescent="0.25"/>
    <row r="7" spans="1:11" ht="17.25" customHeight="1" x14ac:dyDescent="0.25"/>
    <row r="8" spans="1:11" s="5" customFormat="1" ht="20.25" customHeight="1" x14ac:dyDescent="0.3">
      <c r="A8" s="9"/>
      <c r="B8" s="10"/>
      <c r="C8" s="11"/>
      <c r="D8" s="141" t="s">
        <v>68</v>
      </c>
      <c r="E8" s="142"/>
      <c r="F8" s="143"/>
      <c r="G8" s="120"/>
      <c r="H8" s="141" t="s">
        <v>69</v>
      </c>
      <c r="I8" s="142"/>
      <c r="J8" s="143"/>
    </row>
    <row r="9" spans="1:11" s="5" customFormat="1" ht="17.25" customHeight="1" x14ac:dyDescent="0.3">
      <c r="A9" s="12"/>
      <c r="B9" s="13"/>
      <c r="C9" s="13"/>
      <c r="D9" s="14" t="s">
        <v>76</v>
      </c>
      <c r="E9" s="130" t="s">
        <v>70</v>
      </c>
      <c r="F9" s="132" t="s">
        <v>71</v>
      </c>
      <c r="G9" s="15"/>
      <c r="H9" s="14" t="s">
        <v>77</v>
      </c>
      <c r="I9" s="130" t="s">
        <v>70</v>
      </c>
      <c r="J9" s="132" t="s">
        <v>71</v>
      </c>
    </row>
    <row r="10" spans="1:11" s="5" customFormat="1" ht="16.5" customHeight="1" x14ac:dyDescent="0.3">
      <c r="A10" s="12"/>
      <c r="B10" s="13"/>
      <c r="C10" s="13"/>
      <c r="D10" s="16" t="s">
        <v>78</v>
      </c>
      <c r="E10" s="131"/>
      <c r="F10" s="133"/>
      <c r="G10" s="15"/>
      <c r="H10" s="16" t="s">
        <v>79</v>
      </c>
      <c r="I10" s="131"/>
      <c r="J10" s="133"/>
    </row>
    <row r="11" spans="1:11" s="5" customFormat="1" ht="17.25" customHeight="1" x14ac:dyDescent="0.3">
      <c r="A11" s="12"/>
      <c r="B11" s="13"/>
      <c r="C11" s="13"/>
      <c r="D11" s="17"/>
      <c r="E11" s="17"/>
      <c r="F11" s="17"/>
      <c r="G11" s="18"/>
      <c r="H11" s="17"/>
      <c r="I11" s="17"/>
      <c r="J11" s="17"/>
    </row>
    <row r="12" spans="1:11" s="5" customFormat="1" ht="17.25" customHeight="1" x14ac:dyDescent="0.3">
      <c r="A12" s="12"/>
      <c r="B12" s="19" t="s">
        <v>5</v>
      </c>
      <c r="C12" s="13"/>
      <c r="D12" s="20"/>
      <c r="E12" s="20"/>
      <c r="F12" s="20"/>
      <c r="G12" s="18"/>
      <c r="H12" s="20"/>
      <c r="I12" s="20"/>
      <c r="J12" s="20"/>
    </row>
    <row r="13" spans="1:11" s="5" customFormat="1" ht="17.25" customHeight="1" x14ac:dyDescent="0.3">
      <c r="A13" s="12"/>
      <c r="B13" s="36" t="s">
        <v>6</v>
      </c>
      <c r="C13" s="13"/>
      <c r="D13" s="81">
        <v>1823.6922000100001</v>
      </c>
      <c r="E13" s="81">
        <v>1823.6922000100001</v>
      </c>
      <c r="F13" s="81">
        <v>0</v>
      </c>
      <c r="G13" s="82"/>
      <c r="H13" s="81">
        <v>1777.5508095552439</v>
      </c>
      <c r="I13" s="81">
        <v>1823.6922000100001</v>
      </c>
      <c r="J13" s="81">
        <v>46.14139045475622</v>
      </c>
    </row>
    <row r="14" spans="1:11" s="5" customFormat="1" ht="17.25" customHeight="1" x14ac:dyDescent="0.3">
      <c r="A14" s="12"/>
      <c r="B14" s="36" t="s">
        <v>7</v>
      </c>
      <c r="C14" s="13"/>
      <c r="D14" s="81">
        <v>639.45887214599918</v>
      </c>
      <c r="E14" s="81">
        <v>587.4</v>
      </c>
      <c r="F14" s="81">
        <v>-52.058872145999203</v>
      </c>
      <c r="G14" s="82"/>
      <c r="H14" s="81">
        <v>637.35828881266593</v>
      </c>
      <c r="I14" s="81">
        <v>587.4</v>
      </c>
      <c r="J14" s="81">
        <v>-49.958288812665955</v>
      </c>
    </row>
    <row r="15" spans="1:11" s="5" customFormat="1" ht="17.25" customHeight="1" x14ac:dyDescent="0.3">
      <c r="A15" s="12"/>
      <c r="B15" s="36" t="s">
        <v>61</v>
      </c>
      <c r="C15" s="13"/>
      <c r="D15" s="81">
        <v>317.08010735102948</v>
      </c>
      <c r="E15" s="81">
        <v>322.39074004000003</v>
      </c>
      <c r="F15" s="81">
        <v>5.3106326889705429</v>
      </c>
      <c r="G15" s="82"/>
      <c r="H15" s="81">
        <v>311.00921588945607</v>
      </c>
      <c r="I15" s="81">
        <v>322.39074004000003</v>
      </c>
      <c r="J15" s="81">
        <v>11.381524150543953</v>
      </c>
    </row>
    <row r="16" spans="1:11" s="5" customFormat="1" ht="17.25" customHeight="1" x14ac:dyDescent="0.3">
      <c r="A16" s="12"/>
      <c r="B16" s="36" t="s">
        <v>62</v>
      </c>
      <c r="C16" s="13"/>
      <c r="D16" s="81">
        <v>129.81418933456462</v>
      </c>
      <c r="E16" s="81">
        <v>134.01040240999998</v>
      </c>
      <c r="F16" s="81">
        <v>4.1962130754353666</v>
      </c>
      <c r="G16" s="82"/>
      <c r="H16" s="81">
        <v>143.29423831862894</v>
      </c>
      <c r="I16" s="81">
        <v>134.01040240999998</v>
      </c>
      <c r="J16" s="81">
        <v>-9.2838359086289586</v>
      </c>
    </row>
    <row r="17" spans="1:11" s="5" customFormat="1" ht="17.25" customHeight="1" x14ac:dyDescent="0.3">
      <c r="A17" s="12"/>
      <c r="B17" s="36" t="s">
        <v>9</v>
      </c>
      <c r="C17" s="13"/>
      <c r="D17" s="81">
        <v>-10.673337158813634</v>
      </c>
      <c r="E17" s="81">
        <v>-9.5847082100000005</v>
      </c>
      <c r="F17" s="81">
        <v>1.0886289488136338</v>
      </c>
      <c r="G17" s="82"/>
      <c r="H17" s="81">
        <v>-10.673337158813634</v>
      </c>
      <c r="I17" s="81">
        <v>-9.5847082100000005</v>
      </c>
      <c r="J17" s="81">
        <v>1.0886289488136338</v>
      </c>
    </row>
    <row r="18" spans="1:11" s="5" customFormat="1" ht="17.25" customHeight="1" x14ac:dyDescent="0.3">
      <c r="A18" s="12"/>
      <c r="B18" s="36" t="s">
        <v>10</v>
      </c>
      <c r="C18" s="13"/>
      <c r="D18" s="81">
        <v>626.16150010646652</v>
      </c>
      <c r="E18" s="81">
        <v>641.34991170000001</v>
      </c>
      <c r="F18" s="81">
        <v>15.188411593533488</v>
      </c>
      <c r="G18" s="82"/>
      <c r="H18" s="81">
        <v>624.47526000032462</v>
      </c>
      <c r="I18" s="81">
        <v>641.34991170000001</v>
      </c>
      <c r="J18" s="81">
        <v>16.874651699675383</v>
      </c>
    </row>
    <row r="19" spans="1:11" s="5" customFormat="1" ht="17.25" customHeight="1" x14ac:dyDescent="0.3">
      <c r="A19" s="12"/>
      <c r="B19" s="36" t="s">
        <v>11</v>
      </c>
      <c r="C19" s="13"/>
      <c r="D19" s="81">
        <v>2.2000000000000002</v>
      </c>
      <c r="E19" s="81">
        <v>1.333</v>
      </c>
      <c r="F19" s="81">
        <v>-0.86700000000000021</v>
      </c>
      <c r="G19" s="82"/>
      <c r="H19" s="81">
        <v>1.1970314758906864</v>
      </c>
      <c r="I19" s="81">
        <v>1.333</v>
      </c>
      <c r="J19" s="81">
        <v>0.13596852410931359</v>
      </c>
    </row>
    <row r="20" spans="1:11" s="5" customFormat="1" ht="17.25" customHeight="1" x14ac:dyDescent="0.3">
      <c r="A20" s="12"/>
      <c r="B20" s="13"/>
      <c r="C20" s="13"/>
      <c r="D20" s="87">
        <f>SUM(D13:D19)</f>
        <v>3527.7335317892466</v>
      </c>
      <c r="E20" s="87">
        <f>SUM(E13:E19)</f>
        <v>3500.5915459500002</v>
      </c>
      <c r="F20" s="87">
        <f t="shared" ref="F20" si="0">E20-D20</f>
        <v>-27.141985839246445</v>
      </c>
      <c r="G20" s="88"/>
      <c r="H20" s="87">
        <f>SUM(H13:H19)</f>
        <v>3484.2115068933967</v>
      </c>
      <c r="I20" s="87">
        <f>SUM(I13:I19)</f>
        <v>3500.5915459500002</v>
      </c>
      <c r="J20" s="87">
        <f t="shared" ref="J20:J26" si="1">I20-H20</f>
        <v>16.380039056603437</v>
      </c>
      <c r="K20" s="6">
        <f>SUM(D20:J20)</f>
        <v>14002.366183800001</v>
      </c>
    </row>
    <row r="21" spans="1:11" s="5" customFormat="1" ht="17.25" customHeight="1" x14ac:dyDescent="0.3">
      <c r="A21" s="12"/>
      <c r="B21" s="13"/>
      <c r="C21" s="13"/>
      <c r="D21" s="20"/>
      <c r="E21" s="20"/>
      <c r="F21" s="22"/>
      <c r="G21" s="18"/>
      <c r="H21" s="20"/>
      <c r="I21" s="20"/>
      <c r="J21" s="22"/>
    </row>
    <row r="22" spans="1:11" s="5" customFormat="1" ht="17.25" customHeight="1" x14ac:dyDescent="0.3">
      <c r="A22" s="12"/>
      <c r="B22" s="19" t="s">
        <v>12</v>
      </c>
      <c r="C22" s="13"/>
      <c r="D22" s="20"/>
      <c r="E22" s="20"/>
      <c r="F22" s="22"/>
      <c r="G22" s="18"/>
      <c r="H22" s="20"/>
      <c r="I22" s="20"/>
      <c r="J22" s="22"/>
    </row>
    <row r="23" spans="1:11" s="5" customFormat="1" ht="17.25" customHeight="1" x14ac:dyDescent="0.3">
      <c r="A23" s="12"/>
      <c r="B23" s="36" t="s">
        <v>13</v>
      </c>
      <c r="C23" s="13"/>
      <c r="D23" s="81">
        <v>1556.4455374007412</v>
      </c>
      <c r="E23" s="81">
        <v>1560.49797979</v>
      </c>
      <c r="F23" s="81">
        <v>4.0524423892588857</v>
      </c>
      <c r="G23" s="82"/>
      <c r="H23" s="81">
        <v>1594.8555679188119</v>
      </c>
      <c r="I23" s="81">
        <v>1560.49797979</v>
      </c>
      <c r="J23" s="81">
        <v>-34.357588128811813</v>
      </c>
    </row>
    <row r="24" spans="1:11" s="5" customFormat="1" ht="17.25" customHeight="1" x14ac:dyDescent="0.3">
      <c r="A24" s="12"/>
      <c r="B24" s="36" t="s">
        <v>14</v>
      </c>
      <c r="C24" s="13"/>
      <c r="D24" s="81">
        <v>244.25</v>
      </c>
      <c r="E24" s="81">
        <v>244.25</v>
      </c>
      <c r="F24" s="81">
        <v>0</v>
      </c>
      <c r="G24" s="82"/>
      <c r="H24" s="81">
        <v>244.25</v>
      </c>
      <c r="I24" s="81">
        <v>244.25</v>
      </c>
      <c r="J24" s="81">
        <v>0</v>
      </c>
    </row>
    <row r="25" spans="1:11" s="5" customFormat="1" ht="17.25" customHeight="1" x14ac:dyDescent="0.3">
      <c r="A25" s="12"/>
      <c r="B25" s="36" t="s">
        <v>15</v>
      </c>
      <c r="C25" s="13"/>
      <c r="D25" s="81">
        <v>313.17496570017101</v>
      </c>
      <c r="E25" s="81">
        <v>283.46327390999994</v>
      </c>
      <c r="F25" s="81">
        <v>-29.711691790171074</v>
      </c>
      <c r="G25" s="82"/>
      <c r="H25" s="81">
        <v>308.17496570017136</v>
      </c>
      <c r="I25" s="81">
        <v>283.46327390999994</v>
      </c>
      <c r="J25" s="81">
        <v>-24.711691790171415</v>
      </c>
    </row>
    <row r="26" spans="1:11" s="5" customFormat="1" ht="17.25" customHeight="1" x14ac:dyDescent="0.3">
      <c r="A26" s="12"/>
      <c r="B26" s="13"/>
      <c r="C26" s="13"/>
      <c r="D26" s="87">
        <f>SUM(D23:D25)</f>
        <v>2113.8705031009122</v>
      </c>
      <c r="E26" s="87">
        <f>SUM(E23:E25)</f>
        <v>2088.2112536999998</v>
      </c>
      <c r="F26" s="87">
        <f t="shared" ref="F26" si="2">E26-D26</f>
        <v>-25.659249400912358</v>
      </c>
      <c r="G26" s="88"/>
      <c r="H26" s="87">
        <f>SUM(H23:H25)</f>
        <v>2147.2805336189831</v>
      </c>
      <c r="I26" s="87">
        <f>SUM(I23:I25)</f>
        <v>2088.2112536999998</v>
      </c>
      <c r="J26" s="87">
        <f t="shared" si="1"/>
        <v>-59.069279918983284</v>
      </c>
      <c r="K26" s="6">
        <f>SUM(D26:J26)</f>
        <v>8352.8450147999974</v>
      </c>
    </row>
    <row r="27" spans="1:11" s="5" customFormat="1" ht="17.25" customHeight="1" x14ac:dyDescent="0.3">
      <c r="A27" s="12"/>
      <c r="B27" s="13"/>
      <c r="C27" s="13"/>
      <c r="D27" s="20"/>
      <c r="E27" s="20"/>
      <c r="F27" s="22"/>
      <c r="G27" s="18"/>
      <c r="H27" s="20"/>
      <c r="I27" s="20"/>
      <c r="J27" s="22"/>
    </row>
    <row r="28" spans="1:11" s="5" customFormat="1" ht="17.25" customHeight="1" x14ac:dyDescent="0.3">
      <c r="A28" s="12"/>
      <c r="B28" s="19" t="s">
        <v>16</v>
      </c>
      <c r="C28" s="13"/>
      <c r="D28" s="20"/>
      <c r="E28" s="20"/>
      <c r="F28" s="22"/>
      <c r="G28" s="18"/>
      <c r="H28" s="20"/>
      <c r="I28" s="20"/>
      <c r="J28" s="22"/>
    </row>
    <row r="29" spans="1:11" s="5" customFormat="1" ht="17.25" customHeight="1" x14ac:dyDescent="0.3">
      <c r="A29" s="12"/>
      <c r="B29" s="37" t="s">
        <v>21</v>
      </c>
      <c r="C29" s="13"/>
      <c r="D29" s="20"/>
      <c r="E29" s="20"/>
      <c r="F29" s="22"/>
      <c r="G29" s="18"/>
      <c r="H29" s="20"/>
      <c r="I29" s="20"/>
      <c r="J29" s="22"/>
    </row>
    <row r="30" spans="1:11" s="5" customFormat="1" ht="17.25" hidden="1" customHeight="1" x14ac:dyDescent="0.3">
      <c r="A30" s="23"/>
      <c r="B30" s="24" t="s">
        <v>17</v>
      </c>
      <c r="C30" s="25"/>
      <c r="D30" s="26"/>
      <c r="E30" s="26"/>
      <c r="F30" s="27">
        <v>0</v>
      </c>
      <c r="G30" s="18"/>
      <c r="H30" s="26"/>
      <c r="I30" s="26"/>
      <c r="J30" s="27">
        <v>0</v>
      </c>
    </row>
    <row r="31" spans="1:11" s="5" customFormat="1" ht="17.25" hidden="1" customHeight="1" x14ac:dyDescent="0.3">
      <c r="A31" s="23"/>
      <c r="B31" s="24" t="s">
        <v>18</v>
      </c>
      <c r="C31" s="25"/>
      <c r="D31" s="26"/>
      <c r="E31" s="26"/>
      <c r="F31" s="27">
        <v>0</v>
      </c>
      <c r="G31" s="18"/>
      <c r="H31" s="26"/>
      <c r="I31" s="26"/>
      <c r="J31" s="27">
        <v>0</v>
      </c>
    </row>
    <row r="32" spans="1:11" s="5" customFormat="1" ht="17.25" customHeight="1" x14ac:dyDescent="0.3">
      <c r="A32" s="12"/>
      <c r="B32" s="21" t="s">
        <v>19</v>
      </c>
      <c r="C32" s="13"/>
      <c r="D32" s="81">
        <v>342.00000000000006</v>
      </c>
      <c r="E32" s="81">
        <v>341.99999997999993</v>
      </c>
      <c r="F32" s="81">
        <v>-2.0000129552499857E-8</v>
      </c>
      <c r="G32" s="82"/>
      <c r="H32" s="81">
        <v>342</v>
      </c>
      <c r="I32" s="81">
        <v>341.99999997999993</v>
      </c>
      <c r="J32" s="81">
        <v>-2.0000072709080996E-8</v>
      </c>
    </row>
    <row r="33" spans="1:10" s="7" customFormat="1" ht="17.25" customHeight="1" x14ac:dyDescent="0.3">
      <c r="A33" s="29"/>
      <c r="B33" s="38" t="s">
        <v>22</v>
      </c>
      <c r="C33" s="30"/>
      <c r="D33" s="83">
        <v>362.00000000000006</v>
      </c>
      <c r="E33" s="83">
        <v>361.99999997999993</v>
      </c>
      <c r="F33" s="83">
        <v>-2.0000129552499857E-8</v>
      </c>
      <c r="G33" s="84"/>
      <c r="H33" s="83">
        <v>342</v>
      </c>
      <c r="I33" s="83">
        <v>361.99999997999993</v>
      </c>
      <c r="J33" s="83">
        <v>19.999999979999927</v>
      </c>
    </row>
    <row r="34" spans="1:10" s="7" customFormat="1" ht="17.25" customHeight="1" x14ac:dyDescent="0.3">
      <c r="A34" s="29"/>
      <c r="B34" s="38" t="s">
        <v>23</v>
      </c>
      <c r="C34" s="30"/>
      <c r="D34" s="83">
        <v>0</v>
      </c>
      <c r="E34" s="83">
        <v>0</v>
      </c>
      <c r="F34" s="83">
        <v>0</v>
      </c>
      <c r="G34" s="84"/>
      <c r="H34" s="83">
        <v>38</v>
      </c>
      <c r="I34" s="83">
        <v>0</v>
      </c>
      <c r="J34" s="83">
        <v>-38</v>
      </c>
    </row>
    <row r="35" spans="1:10" s="7" customFormat="1" ht="17.25" customHeight="1" x14ac:dyDescent="0.3">
      <c r="A35" s="29"/>
      <c r="B35" s="38" t="s">
        <v>24</v>
      </c>
      <c r="C35" s="30"/>
      <c r="D35" s="83">
        <v>0</v>
      </c>
      <c r="E35" s="83">
        <v>0</v>
      </c>
      <c r="F35" s="83">
        <v>0</v>
      </c>
      <c r="G35" s="84"/>
      <c r="H35" s="83">
        <v>-38</v>
      </c>
      <c r="I35" s="83">
        <v>0</v>
      </c>
      <c r="J35" s="83">
        <v>38</v>
      </c>
    </row>
    <row r="36" spans="1:10" s="7" customFormat="1" ht="17.25" customHeight="1" x14ac:dyDescent="0.3">
      <c r="A36" s="29"/>
      <c r="B36" s="38" t="s">
        <v>25</v>
      </c>
      <c r="C36" s="30"/>
      <c r="D36" s="83">
        <v>0</v>
      </c>
      <c r="E36" s="83">
        <v>0</v>
      </c>
      <c r="F36" s="83">
        <v>0</v>
      </c>
      <c r="G36" s="84"/>
      <c r="H36" s="83">
        <v>0</v>
      </c>
      <c r="I36" s="83">
        <v>0</v>
      </c>
      <c r="J36" s="83">
        <v>0</v>
      </c>
    </row>
    <row r="37" spans="1:10" s="7" customFormat="1" ht="17.25" customHeight="1" x14ac:dyDescent="0.3">
      <c r="A37" s="29"/>
      <c r="B37" s="38" t="s">
        <v>26</v>
      </c>
      <c r="C37" s="30"/>
      <c r="D37" s="83">
        <v>-20</v>
      </c>
      <c r="E37" s="83">
        <v>-20</v>
      </c>
      <c r="F37" s="83">
        <v>0</v>
      </c>
      <c r="G37" s="84"/>
      <c r="H37" s="83">
        <v>0</v>
      </c>
      <c r="I37" s="83">
        <v>-20</v>
      </c>
      <c r="J37" s="83">
        <v>-20</v>
      </c>
    </row>
    <row r="38" spans="1:10" s="5" customFormat="1" ht="17.25" customHeight="1" x14ac:dyDescent="0.3">
      <c r="A38" s="12"/>
      <c r="B38" s="37" t="s">
        <v>27</v>
      </c>
      <c r="C38" s="13"/>
      <c r="D38" s="81"/>
      <c r="E38" s="81"/>
      <c r="F38" s="81"/>
      <c r="G38" s="82"/>
      <c r="H38" s="81"/>
      <c r="I38" s="81"/>
      <c r="J38" s="81"/>
    </row>
    <row r="39" spans="1:10" s="5" customFormat="1" ht="17.25" customHeight="1" x14ac:dyDescent="0.3">
      <c r="A39" s="12"/>
      <c r="B39" s="21" t="s">
        <v>20</v>
      </c>
      <c r="C39" s="13"/>
      <c r="D39" s="85">
        <v>0</v>
      </c>
      <c r="E39" s="85">
        <v>0</v>
      </c>
      <c r="F39" s="85">
        <v>0</v>
      </c>
      <c r="G39" s="86"/>
      <c r="H39" s="85">
        <v>0</v>
      </c>
      <c r="I39" s="85">
        <v>0</v>
      </c>
      <c r="J39" s="85">
        <v>0</v>
      </c>
    </row>
    <row r="40" spans="1:10" s="5" customFormat="1" ht="17.25" customHeight="1" x14ac:dyDescent="0.3">
      <c r="A40" s="12"/>
      <c r="B40" s="21" t="s">
        <v>28</v>
      </c>
      <c r="C40" s="13"/>
      <c r="D40" s="85">
        <v>136.6875</v>
      </c>
      <c r="E40" s="85">
        <v>58.052947950000004</v>
      </c>
      <c r="F40" s="85">
        <v>-78.634552049999996</v>
      </c>
      <c r="G40" s="86"/>
      <c r="H40" s="85">
        <v>0</v>
      </c>
      <c r="I40" s="85">
        <v>58.052947950000004</v>
      </c>
      <c r="J40" s="85">
        <v>58.052947950000004</v>
      </c>
    </row>
    <row r="41" spans="1:10" s="5" customFormat="1" ht="17.25" customHeight="1" x14ac:dyDescent="0.3">
      <c r="A41" s="12"/>
      <c r="B41" s="21" t="s">
        <v>29</v>
      </c>
      <c r="C41" s="13"/>
      <c r="D41" s="85">
        <v>70.833333333333329</v>
      </c>
      <c r="E41" s="85">
        <v>85.132025670000004</v>
      </c>
      <c r="F41" s="85">
        <v>14.298692336666676</v>
      </c>
      <c r="G41" s="86"/>
      <c r="H41" s="85">
        <v>0</v>
      </c>
      <c r="I41" s="85">
        <v>85.132025670000004</v>
      </c>
      <c r="J41" s="85">
        <v>85.132025670000004</v>
      </c>
    </row>
    <row r="42" spans="1:10" s="5" customFormat="1" ht="17.25" customHeight="1" x14ac:dyDescent="0.3">
      <c r="A42" s="12"/>
      <c r="B42" s="21" t="s">
        <v>30</v>
      </c>
      <c r="C42" s="13"/>
      <c r="D42" s="85">
        <v>-207.52083333333334</v>
      </c>
      <c r="E42" s="85">
        <v>-143.18497361999999</v>
      </c>
      <c r="F42" s="85">
        <v>64.335859713333349</v>
      </c>
      <c r="G42" s="86"/>
      <c r="H42" s="85">
        <v>0</v>
      </c>
      <c r="I42" s="85">
        <v>-143.18497361999999</v>
      </c>
      <c r="J42" s="85">
        <v>-143.18497361999999</v>
      </c>
    </row>
    <row r="43" spans="1:10" s="5" customFormat="1" ht="17.25" customHeight="1" x14ac:dyDescent="0.3">
      <c r="A43" s="12"/>
      <c r="B43" s="21"/>
      <c r="C43" s="13"/>
      <c r="D43" s="87">
        <f>SUM(D30:D32,D39:D42)</f>
        <v>342</v>
      </c>
      <c r="E43" s="87">
        <f>SUM(E30:E32,E39:E42)</f>
        <v>341.99999997999998</v>
      </c>
      <c r="F43" s="87">
        <f t="shared" ref="F43" si="3">E43-D43</f>
        <v>-2.0000015865662135E-8</v>
      </c>
      <c r="G43" s="88"/>
      <c r="H43" s="87">
        <f>SUM(H30:H32,H39:H42)</f>
        <v>342</v>
      </c>
      <c r="I43" s="87">
        <f>SUM(I30:I32,I39:I42)</f>
        <v>341.99999997999998</v>
      </c>
      <c r="J43" s="87">
        <f t="shared" ref="J43" si="4">I43-H43</f>
        <v>-2.0000015865662135E-8</v>
      </c>
    </row>
    <row r="44" spans="1:10" s="5" customFormat="1" ht="17.25" customHeight="1" x14ac:dyDescent="0.3">
      <c r="A44" s="12"/>
      <c r="B44" s="21"/>
      <c r="C44" s="13"/>
      <c r="D44" s="31"/>
      <c r="E44" s="31"/>
      <c r="F44" s="31"/>
      <c r="G44" s="32"/>
      <c r="H44" s="31"/>
      <c r="I44" s="31"/>
      <c r="J44" s="31"/>
    </row>
    <row r="45" spans="1:10" s="5" customFormat="1" ht="17.25" customHeight="1" x14ac:dyDescent="0.3">
      <c r="A45" s="12"/>
      <c r="B45" s="19" t="s">
        <v>31</v>
      </c>
      <c r="C45" s="13"/>
      <c r="D45" s="20"/>
      <c r="E45" s="20"/>
      <c r="F45" s="22"/>
      <c r="G45" s="18"/>
      <c r="H45" s="20"/>
      <c r="I45" s="20"/>
      <c r="J45" s="22"/>
    </row>
    <row r="46" spans="1:10" s="5" customFormat="1" ht="17.25" customHeight="1" x14ac:dyDescent="0.3">
      <c r="A46" s="12"/>
      <c r="B46" s="36" t="s">
        <v>32</v>
      </c>
      <c r="C46" s="13"/>
      <c r="D46" s="81">
        <v>187.92400000000001</v>
      </c>
      <c r="E46" s="81">
        <v>187.92400000000001</v>
      </c>
      <c r="F46" s="81">
        <v>0</v>
      </c>
      <c r="G46" s="82"/>
      <c r="H46" s="81">
        <v>187.92400000000001</v>
      </c>
      <c r="I46" s="81">
        <v>187.92400000000001</v>
      </c>
      <c r="J46" s="81">
        <v>0</v>
      </c>
    </row>
    <row r="47" spans="1:10" s="5" customFormat="1" ht="17.25" customHeight="1" x14ac:dyDescent="0.3">
      <c r="A47" s="12"/>
      <c r="B47" s="36" t="s">
        <v>33</v>
      </c>
      <c r="C47" s="13"/>
      <c r="D47" s="81"/>
      <c r="E47" s="81"/>
      <c r="F47" s="81"/>
      <c r="G47" s="82"/>
      <c r="H47" s="81"/>
      <c r="I47" s="81"/>
      <c r="J47" s="81"/>
    </row>
    <row r="48" spans="1:10" s="5" customFormat="1" ht="17.25" hidden="1" customHeight="1" x14ac:dyDescent="0.3">
      <c r="A48" s="12"/>
      <c r="B48" s="21"/>
      <c r="C48" s="13"/>
      <c r="D48" s="81"/>
      <c r="E48" s="81"/>
      <c r="F48" s="81"/>
      <c r="G48" s="82"/>
      <c r="H48" s="81"/>
      <c r="I48" s="81"/>
      <c r="J48" s="81"/>
    </row>
    <row r="49" spans="1:10" s="5" customFormat="1" ht="17.25" hidden="1" customHeight="1" x14ac:dyDescent="0.3">
      <c r="A49" s="12"/>
      <c r="B49" s="21"/>
      <c r="C49" s="13"/>
      <c r="D49" s="81"/>
      <c r="E49" s="81"/>
      <c r="F49" s="81"/>
      <c r="G49" s="82"/>
      <c r="H49" s="81"/>
      <c r="I49" s="81"/>
      <c r="J49" s="81"/>
    </row>
    <row r="50" spans="1:10" s="5" customFormat="1" ht="17.25" hidden="1" customHeight="1" x14ac:dyDescent="0.3">
      <c r="A50" s="12"/>
      <c r="B50" s="21"/>
      <c r="C50" s="13"/>
      <c r="D50" s="81"/>
      <c r="E50" s="81"/>
      <c r="F50" s="81"/>
      <c r="G50" s="82"/>
      <c r="H50" s="81"/>
      <c r="I50" s="81"/>
      <c r="J50" s="81"/>
    </row>
    <row r="51" spans="1:10" s="5" customFormat="1" ht="17.25" hidden="1" customHeight="1" x14ac:dyDescent="0.3">
      <c r="A51" s="12"/>
      <c r="B51" s="21"/>
      <c r="C51" s="13"/>
      <c r="D51" s="81"/>
      <c r="E51" s="81"/>
      <c r="F51" s="81"/>
      <c r="G51" s="82"/>
      <c r="H51" s="81"/>
      <c r="I51" s="81"/>
      <c r="J51" s="81"/>
    </row>
    <row r="52" spans="1:10" s="5" customFormat="1" ht="17.25" customHeight="1" x14ac:dyDescent="0.3">
      <c r="A52" s="12"/>
      <c r="B52" s="21" t="s">
        <v>34</v>
      </c>
      <c r="C52" s="13"/>
      <c r="D52" s="81">
        <v>160.54412799999997</v>
      </c>
      <c r="E52" s="81">
        <v>125.544128</v>
      </c>
      <c r="F52" s="81">
        <v>-34.999999999999972</v>
      </c>
      <c r="G52" s="82"/>
      <c r="H52" s="81">
        <v>160.54412799919999</v>
      </c>
      <c r="I52" s="81">
        <v>125.544128</v>
      </c>
      <c r="J52" s="81">
        <v>-34.999999999199986</v>
      </c>
    </row>
    <row r="53" spans="1:10" s="5" customFormat="1" ht="17.25" customHeight="1" x14ac:dyDescent="0.3">
      <c r="A53" s="12"/>
      <c r="B53" s="21" t="s">
        <v>35</v>
      </c>
      <c r="C53" s="13"/>
      <c r="D53" s="81">
        <v>11.583792000000001</v>
      </c>
      <c r="E53" s="81">
        <v>11.583792000000001</v>
      </c>
      <c r="F53" s="81">
        <v>0</v>
      </c>
      <c r="G53" s="82"/>
      <c r="H53" s="81">
        <v>11.583792000000001</v>
      </c>
      <c r="I53" s="81">
        <v>11.583792000000001</v>
      </c>
      <c r="J53" s="81">
        <v>0</v>
      </c>
    </row>
    <row r="54" spans="1:10" s="5" customFormat="1" ht="17.25" customHeight="1" x14ac:dyDescent="0.3">
      <c r="A54" s="12"/>
      <c r="B54" s="21" t="s">
        <v>36</v>
      </c>
      <c r="C54" s="13"/>
      <c r="D54" s="81">
        <v>7.5177639999999997</v>
      </c>
      <c r="E54" s="81">
        <v>7.5177639999999997</v>
      </c>
      <c r="F54" s="81">
        <v>0</v>
      </c>
      <c r="G54" s="82"/>
      <c r="H54" s="81">
        <v>7.5177639999999997</v>
      </c>
      <c r="I54" s="81">
        <v>7.5177639999999997</v>
      </c>
      <c r="J54" s="81">
        <v>0</v>
      </c>
    </row>
    <row r="55" spans="1:10" s="5" customFormat="1" ht="17.25" customHeight="1" x14ac:dyDescent="0.3">
      <c r="A55" s="12"/>
      <c r="B55" s="21" t="s">
        <v>37</v>
      </c>
      <c r="C55" s="13"/>
      <c r="D55" s="81">
        <v>7.3422520000000002</v>
      </c>
      <c r="E55" s="81">
        <v>7.3422520000000002</v>
      </c>
      <c r="F55" s="81">
        <v>0</v>
      </c>
      <c r="G55" s="82"/>
      <c r="H55" s="81">
        <v>7.3422520000000002</v>
      </c>
      <c r="I55" s="81">
        <v>7.3422520000000002</v>
      </c>
      <c r="J55" s="81">
        <v>0</v>
      </c>
    </row>
    <row r="56" spans="1:10" s="5" customFormat="1" ht="17.25" customHeight="1" x14ac:dyDescent="0.3">
      <c r="A56" s="12"/>
      <c r="B56" s="21" t="s">
        <v>38</v>
      </c>
      <c r="C56" s="13"/>
      <c r="D56" s="81">
        <v>0.380276</v>
      </c>
      <c r="E56" s="81">
        <v>0.380276</v>
      </c>
      <c r="F56" s="81">
        <v>0</v>
      </c>
      <c r="G56" s="82"/>
      <c r="H56" s="81">
        <v>0.380276</v>
      </c>
      <c r="I56" s="81">
        <v>0.380276</v>
      </c>
      <c r="J56" s="81">
        <v>0</v>
      </c>
    </row>
    <row r="57" spans="1:10" s="5" customFormat="1" ht="17.25" customHeight="1" x14ac:dyDescent="0.3">
      <c r="A57" s="12"/>
      <c r="B57" s="21" t="s">
        <v>39</v>
      </c>
      <c r="C57" s="13"/>
      <c r="D57" s="81">
        <v>0.380276</v>
      </c>
      <c r="E57" s="81">
        <v>0.380276</v>
      </c>
      <c r="F57" s="81">
        <v>0</v>
      </c>
      <c r="G57" s="82"/>
      <c r="H57" s="81">
        <v>0.380276</v>
      </c>
      <c r="I57" s="81">
        <v>0.380276</v>
      </c>
      <c r="J57" s="81">
        <v>0</v>
      </c>
    </row>
    <row r="58" spans="1:10" s="5" customFormat="1" ht="17.25" customHeight="1" x14ac:dyDescent="0.3">
      <c r="A58" s="12"/>
      <c r="B58" s="21" t="s">
        <v>40</v>
      </c>
      <c r="C58" s="13"/>
      <c r="D58" s="81">
        <v>0.14626</v>
      </c>
      <c r="E58" s="81">
        <v>0.14626</v>
      </c>
      <c r="F58" s="81">
        <v>0</v>
      </c>
      <c r="G58" s="82"/>
      <c r="H58" s="81">
        <v>0.14626</v>
      </c>
      <c r="I58" s="81">
        <v>0.14626</v>
      </c>
      <c r="J58" s="81">
        <v>0</v>
      </c>
    </row>
    <row r="59" spans="1:10" s="5" customFormat="1" ht="17.25" customHeight="1" x14ac:dyDescent="0.3">
      <c r="A59" s="12"/>
      <c r="B59" s="21" t="s">
        <v>41</v>
      </c>
      <c r="C59" s="13"/>
      <c r="D59" s="81">
        <v>2.9252E-2</v>
      </c>
      <c r="E59" s="81">
        <v>2.9252E-2</v>
      </c>
      <c r="F59" s="81">
        <v>0</v>
      </c>
      <c r="G59" s="82"/>
      <c r="H59" s="81">
        <v>2.9252E-2</v>
      </c>
      <c r="I59" s="81">
        <v>2.9252E-2</v>
      </c>
      <c r="J59" s="81">
        <v>0</v>
      </c>
    </row>
    <row r="60" spans="1:10" s="5" customFormat="1" ht="17.25" customHeight="1" x14ac:dyDescent="0.3">
      <c r="A60" s="12"/>
      <c r="B60" s="36" t="s">
        <v>42</v>
      </c>
      <c r="C60" s="13"/>
      <c r="D60" s="81">
        <v>174.61754483840443</v>
      </c>
      <c r="E60" s="81">
        <v>170.95376400000001</v>
      </c>
      <c r="F60" s="81">
        <v>-3.6637808384044206</v>
      </c>
      <c r="G60" s="82"/>
      <c r="H60" s="81">
        <v>175.99517232880385</v>
      </c>
      <c r="I60" s="81">
        <v>170.95376400000001</v>
      </c>
      <c r="J60" s="81">
        <v>-5.0414083288038398</v>
      </c>
    </row>
    <row r="61" spans="1:10" s="5" customFormat="1" ht="17.25" customHeight="1" x14ac:dyDescent="0.3">
      <c r="A61" s="12"/>
      <c r="B61" s="28"/>
      <c r="C61" s="13"/>
      <c r="D61" s="87">
        <f>SUM(D46:D60)</f>
        <v>550.4655448384043</v>
      </c>
      <c r="E61" s="87">
        <f>SUM(E46:E60)</f>
        <v>511.80176399999993</v>
      </c>
      <c r="F61" s="87">
        <f t="shared" ref="F61:F71" si="5">E61-D61</f>
        <v>-38.663780838404364</v>
      </c>
      <c r="G61" s="88"/>
      <c r="H61" s="87">
        <f>SUM(H46:H60)</f>
        <v>551.84317232800367</v>
      </c>
      <c r="I61" s="87">
        <f>SUM(I46:I60)</f>
        <v>511.80176399999993</v>
      </c>
      <c r="J61" s="87">
        <f t="shared" ref="J61:J71" si="6">I61-H61</f>
        <v>-40.04140832800374</v>
      </c>
    </row>
    <row r="62" spans="1:10" s="5" customFormat="1" ht="17.25" customHeight="1" x14ac:dyDescent="0.3">
      <c r="A62" s="12"/>
      <c r="B62" s="28"/>
      <c r="C62" s="13"/>
      <c r="D62" s="89"/>
      <c r="E62" s="89"/>
      <c r="F62" s="89"/>
      <c r="G62" s="88"/>
      <c r="H62" s="89"/>
      <c r="I62" s="89"/>
      <c r="J62" s="89"/>
    </row>
    <row r="63" spans="1:10" s="5" customFormat="1" ht="17.25" customHeight="1" x14ac:dyDescent="0.3">
      <c r="A63" s="12"/>
      <c r="B63" s="33" t="s">
        <v>43</v>
      </c>
      <c r="C63" s="13"/>
      <c r="D63" s="90">
        <f>SUM(D61,D43,D26,D20)</f>
        <v>6534.0695797285625</v>
      </c>
      <c r="E63" s="90">
        <f>SUM(E61,E43,E26,E20)</f>
        <v>6442.6045636300005</v>
      </c>
      <c r="F63" s="90">
        <f t="shared" ref="F63" si="7">E63-D63</f>
        <v>-91.465016098562046</v>
      </c>
      <c r="G63" s="88"/>
      <c r="H63" s="90">
        <f>SUM(H61,H43,H26,H20)</f>
        <v>6525.335212840384</v>
      </c>
      <c r="I63" s="90">
        <f>SUM(I61,I43,I26,I20)</f>
        <v>6442.6045636300005</v>
      </c>
      <c r="J63" s="90">
        <f t="shared" ref="J63" si="8">I63-H63</f>
        <v>-82.73064921038349</v>
      </c>
    </row>
    <row r="64" spans="1:10" s="5" customFormat="1" ht="17.25" customHeight="1" x14ac:dyDescent="0.3">
      <c r="A64" s="12"/>
      <c r="B64" s="28"/>
      <c r="C64" s="13"/>
      <c r="D64" s="20"/>
      <c r="E64" s="20"/>
      <c r="F64" s="22"/>
      <c r="G64" s="18"/>
      <c r="H64" s="20"/>
      <c r="I64" s="20"/>
      <c r="J64" s="22"/>
    </row>
    <row r="65" spans="1:12" s="5" customFormat="1" ht="17.25" customHeight="1" x14ac:dyDescent="0.3">
      <c r="A65" s="12"/>
      <c r="B65" s="19" t="s">
        <v>44</v>
      </c>
      <c r="C65" s="13"/>
      <c r="D65" s="20"/>
      <c r="E65" s="20"/>
      <c r="F65" s="22"/>
      <c r="G65" s="18"/>
      <c r="H65" s="20"/>
      <c r="I65" s="20"/>
      <c r="J65" s="22"/>
    </row>
    <row r="66" spans="1:12" s="5" customFormat="1" ht="17.25" customHeight="1" x14ac:dyDescent="0.3">
      <c r="A66" s="12"/>
      <c r="B66" s="36" t="s">
        <v>45</v>
      </c>
      <c r="C66" s="13"/>
      <c r="D66" s="81">
        <v>573.86964319637002</v>
      </c>
      <c r="E66" s="81">
        <v>573.74714128999995</v>
      </c>
      <c r="F66" s="81">
        <v>-0.12250190637007563</v>
      </c>
      <c r="G66" s="82"/>
      <c r="H66" s="81">
        <v>540.4533896643602</v>
      </c>
      <c r="I66" s="81">
        <v>573.74714128999995</v>
      </c>
      <c r="J66" s="81">
        <v>33.293751625639743</v>
      </c>
    </row>
    <row r="67" spans="1:12" s="5" customFormat="1" ht="17.25" customHeight="1" x14ac:dyDescent="0.3">
      <c r="A67" s="12"/>
      <c r="B67" s="36" t="s">
        <v>46</v>
      </c>
      <c r="C67" s="13"/>
      <c r="D67" s="81">
        <v>48.452477292600754</v>
      </c>
      <c r="E67" s="81">
        <v>43.979116149999996</v>
      </c>
      <c r="F67" s="81">
        <v>-4.4733611426007585</v>
      </c>
      <c r="G67" s="82"/>
      <c r="H67" s="81">
        <v>53.994493319005691</v>
      </c>
      <c r="I67" s="81">
        <v>43.979116149999996</v>
      </c>
      <c r="J67" s="81">
        <v>-10.015377169005696</v>
      </c>
    </row>
    <row r="68" spans="1:12" s="5" customFormat="1" ht="17.25" customHeight="1" x14ac:dyDescent="0.3">
      <c r="A68" s="12"/>
      <c r="B68" s="36" t="s">
        <v>47</v>
      </c>
      <c r="C68" s="13"/>
      <c r="D68" s="81">
        <v>129.95057141828011</v>
      </c>
      <c r="E68" s="81">
        <v>131.52119062</v>
      </c>
      <c r="F68" s="81">
        <v>1.570619201719893</v>
      </c>
      <c r="G68" s="82"/>
      <c r="H68" s="81">
        <v>118.63581595564111</v>
      </c>
      <c r="I68" s="81">
        <v>131.52119062</v>
      </c>
      <c r="J68" s="81">
        <v>12.885374664358892</v>
      </c>
    </row>
    <row r="69" spans="1:12" s="5" customFormat="1" ht="17.25" customHeight="1" x14ac:dyDescent="0.3">
      <c r="A69" s="12"/>
      <c r="B69" s="28"/>
      <c r="C69" s="13"/>
      <c r="D69" s="87">
        <f>SUM(D66:D68)</f>
        <v>752.27269190725087</v>
      </c>
      <c r="E69" s="87">
        <f>SUM(E66:E68)</f>
        <v>749.2474480599999</v>
      </c>
      <c r="F69" s="87">
        <f t="shared" si="5"/>
        <v>-3.0252438472509766</v>
      </c>
      <c r="G69" s="88"/>
      <c r="H69" s="87">
        <f>SUM(H66:H68)</f>
        <v>713.08369893900692</v>
      </c>
      <c r="I69" s="87">
        <f>SUM(I66:I68)</f>
        <v>749.2474480599999</v>
      </c>
      <c r="J69" s="87">
        <f t="shared" si="6"/>
        <v>36.163749120992975</v>
      </c>
      <c r="K69" s="6">
        <f>SUM(D69:J69)</f>
        <v>2996.9897922399996</v>
      </c>
    </row>
    <row r="70" spans="1:12" s="5" customFormat="1" ht="17.25" customHeight="1" x14ac:dyDescent="0.3">
      <c r="A70" s="12"/>
      <c r="B70" s="28"/>
      <c r="C70" s="13"/>
      <c r="D70" s="89"/>
      <c r="E70" s="89"/>
      <c r="F70" s="89"/>
      <c r="G70" s="88"/>
      <c r="H70" s="89"/>
      <c r="I70" s="89"/>
      <c r="J70" s="89"/>
    </row>
    <row r="71" spans="1:12" s="5" customFormat="1" ht="17.25" customHeight="1" x14ac:dyDescent="0.3">
      <c r="A71" s="12"/>
      <c r="B71" s="33" t="s">
        <v>48</v>
      </c>
      <c r="C71" s="13"/>
      <c r="D71" s="90">
        <f>SUM(D69,D63)</f>
        <v>7286.3422716358136</v>
      </c>
      <c r="E71" s="90">
        <f>SUM(E69,E63)</f>
        <v>7191.8520116899999</v>
      </c>
      <c r="F71" s="90">
        <f t="shared" si="5"/>
        <v>-94.490259945813705</v>
      </c>
      <c r="G71" s="88"/>
      <c r="H71" s="90">
        <f>SUM(H69,H63)</f>
        <v>7238.4189117793912</v>
      </c>
      <c r="I71" s="90">
        <f>SUM(I69,I63)</f>
        <v>7191.8520116899999</v>
      </c>
      <c r="J71" s="90">
        <f t="shared" si="6"/>
        <v>-46.566900089391311</v>
      </c>
    </row>
    <row r="72" spans="1:12" s="5" customFormat="1" ht="17.25" customHeight="1" x14ac:dyDescent="0.3">
      <c r="A72" s="12"/>
      <c r="B72" s="28"/>
      <c r="C72" s="13"/>
      <c r="D72" s="20"/>
      <c r="E72" s="20"/>
      <c r="F72" s="22"/>
      <c r="G72" s="18"/>
      <c r="H72" s="20"/>
      <c r="I72" s="20"/>
      <c r="J72" s="22"/>
    </row>
    <row r="73" spans="1:12" s="5" customFormat="1" ht="17.25" customHeight="1" x14ac:dyDescent="0.3">
      <c r="A73" s="12"/>
      <c r="B73" s="19" t="s">
        <v>49</v>
      </c>
      <c r="C73" s="13"/>
      <c r="D73" s="20"/>
      <c r="E73" s="20"/>
      <c r="F73" s="22"/>
      <c r="G73" s="18"/>
      <c r="H73" s="20"/>
      <c r="I73" s="20"/>
      <c r="J73" s="22"/>
    </row>
    <row r="74" spans="1:12" s="5" customFormat="1" ht="17.25" customHeight="1" x14ac:dyDescent="0.3">
      <c r="A74" s="12"/>
      <c r="B74" s="36" t="s">
        <v>50</v>
      </c>
      <c r="C74" s="13"/>
      <c r="D74" s="81">
        <v>743.52370252399987</v>
      </c>
      <c r="E74" s="81">
        <v>792.92474499400021</v>
      </c>
      <c r="F74" s="81">
        <v>49.401042470000334</v>
      </c>
      <c r="G74" s="82"/>
      <c r="H74" s="81">
        <v>586.47799534318813</v>
      </c>
      <c r="I74" s="81">
        <v>792.92474499400021</v>
      </c>
      <c r="J74" s="81">
        <v>206.44674965081208</v>
      </c>
    </row>
    <row r="75" spans="1:12" s="5" customFormat="1" ht="17.25" customHeight="1" x14ac:dyDescent="0.3">
      <c r="A75" s="12"/>
      <c r="B75" s="13"/>
      <c r="C75" s="13"/>
      <c r="D75" s="87">
        <f>SUM(D74)</f>
        <v>743.52370252399987</v>
      </c>
      <c r="E75" s="87">
        <f>SUM(E74)</f>
        <v>792.92474499400021</v>
      </c>
      <c r="F75" s="87">
        <f t="shared" ref="F75:F77" si="9">E75-D75</f>
        <v>49.401042470000334</v>
      </c>
      <c r="G75" s="88"/>
      <c r="H75" s="87">
        <f>SUM(H74)</f>
        <v>586.47799534318813</v>
      </c>
      <c r="I75" s="87">
        <f>SUM(I74)</f>
        <v>792.92474499400021</v>
      </c>
      <c r="J75" s="87">
        <f t="shared" ref="J75" si="10">I75-H75</f>
        <v>206.44674965081208</v>
      </c>
    </row>
    <row r="76" spans="1:12" s="5" customFormat="1" ht="17.25" customHeight="1" x14ac:dyDescent="0.3">
      <c r="A76" s="12"/>
      <c r="B76" s="13"/>
      <c r="C76" s="13"/>
      <c r="D76" s="89"/>
      <c r="E76" s="89"/>
      <c r="F76" s="89"/>
      <c r="G76" s="88"/>
      <c r="H76" s="89"/>
      <c r="I76" s="89"/>
      <c r="J76" s="89"/>
    </row>
    <row r="77" spans="1:12" s="8" customFormat="1" ht="18" customHeight="1" x14ac:dyDescent="0.25">
      <c r="A77" s="34"/>
      <c r="B77" s="35" t="s">
        <v>51</v>
      </c>
      <c r="C77" s="35"/>
      <c r="D77" s="91">
        <f>SUM(D75,D71)</f>
        <v>8029.865974159813</v>
      </c>
      <c r="E77" s="91">
        <f>SUM(E75,E71)</f>
        <v>7984.7767566840002</v>
      </c>
      <c r="F77" s="92">
        <f t="shared" si="9"/>
        <v>-45.089217475812802</v>
      </c>
      <c r="G77" s="129"/>
      <c r="H77" s="91">
        <f>SUM(H75,H71)</f>
        <v>7824.8969071225793</v>
      </c>
      <c r="I77" s="91">
        <f>SUM(I75,I71)</f>
        <v>7984.7767566840002</v>
      </c>
      <c r="J77" s="92">
        <f t="shared" ref="J77" si="11">I77-H77</f>
        <v>159.879849561421</v>
      </c>
      <c r="K77" s="5"/>
      <c r="L77" s="5"/>
    </row>
    <row r="78" spans="1:12" ht="23.25" x14ac:dyDescent="0.35">
      <c r="A78" s="1"/>
      <c r="B78" s="1"/>
      <c r="C78" s="1"/>
      <c r="D78" s="121"/>
      <c r="E78" s="1"/>
      <c r="F78" s="1"/>
      <c r="G78" s="1"/>
      <c r="H78" s="1"/>
      <c r="I78" s="1"/>
      <c r="J78" s="1"/>
    </row>
    <row r="80" spans="1:12" ht="26.25" customHeight="1" x14ac:dyDescent="0.35">
      <c r="D80" s="122"/>
      <c r="E80" s="122"/>
      <c r="F80" s="123"/>
      <c r="G80" s="123"/>
      <c r="H80" s="122"/>
      <c r="I80" s="122"/>
      <c r="J80" s="123"/>
      <c r="K80" s="124"/>
      <c r="L80" s="124"/>
    </row>
    <row r="81" spans="8:8" x14ac:dyDescent="0.25">
      <c r="H81" s="2"/>
    </row>
  </sheetData>
  <mergeCells count="11">
    <mergeCell ref="E9:E10"/>
    <mergeCell ref="F9:F10"/>
    <mergeCell ref="I9:I10"/>
    <mergeCell ref="J9:J10"/>
    <mergeCell ref="A1:K1"/>
    <mergeCell ref="A3:K3"/>
    <mergeCell ref="A5:K5"/>
    <mergeCell ref="A2:J2"/>
    <mergeCell ref="A4:J4"/>
    <mergeCell ref="D8:F8"/>
    <mergeCell ref="H8:J8"/>
  </mergeCells>
  <printOptions horizontalCentered="1"/>
  <pageMargins left="0.7" right="0.7" top="0.75" bottom="0.75" header="0.3" footer="0.3"/>
  <pageSetup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Button 3">
              <controlPr defaultSize="0" print="0" autoFill="0" autoPict="0" macro="[0]!Macro1">
                <anchor moveWithCells="1" sizeWithCells="1">
                  <from>
                    <xdr:col>12</xdr:col>
                    <xdr:colOff>342900</xdr:colOff>
                    <xdr:row>0</xdr:row>
                    <xdr:rowOff>266700</xdr:rowOff>
                  </from>
                  <to>
                    <xdr:col>16</xdr:col>
                    <xdr:colOff>361950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4">
              <controlPr defaultSize="0" print="0" autoFill="0" autoPict="0" macro="[0]!Macro4">
                <anchor moveWithCells="1" sizeWithCells="1">
                  <from>
                    <xdr:col>12</xdr:col>
                    <xdr:colOff>352425</xdr:colOff>
                    <xdr:row>4</xdr:row>
                    <xdr:rowOff>95250</xdr:rowOff>
                  </from>
                  <to>
                    <xdr:col>16</xdr:col>
                    <xdr:colOff>381000</xdr:colOff>
                    <xdr:row>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6" tint="-0.249977111117893"/>
  </sheetPr>
  <dimension ref="A1:AE81"/>
  <sheetViews>
    <sheetView tabSelected="1" topLeftCell="A61" zoomScale="70" zoomScaleNormal="70" workbookViewId="0">
      <selection activeCell="A81" sqref="A81"/>
    </sheetView>
  </sheetViews>
  <sheetFormatPr defaultRowHeight="15" x14ac:dyDescent="0.25"/>
  <cols>
    <col min="1" max="1" width="0.85546875" customWidth="1"/>
    <col min="2" max="2" width="71.5703125" customWidth="1"/>
    <col min="3" max="3" width="0.85546875" customWidth="1"/>
    <col min="4" max="5" width="14.42578125" customWidth="1"/>
    <col min="6" max="9" width="13.85546875" customWidth="1"/>
    <col min="10" max="12" width="13.5703125" customWidth="1"/>
    <col min="13" max="18" width="13.85546875" customWidth="1"/>
    <col min="19" max="19" width="15.140625" customWidth="1"/>
    <col min="20" max="20" width="15" customWidth="1"/>
    <col min="21" max="21" width="15.140625" customWidth="1"/>
    <col min="22" max="22" width="0.85546875" customWidth="1"/>
    <col min="23" max="23" width="13.140625" customWidth="1"/>
  </cols>
  <sheetData>
    <row r="1" spans="1:31" s="68" customFormat="1" ht="28.5" x14ac:dyDescent="0.4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</row>
    <row r="2" spans="1:31" s="4" customFormat="1" ht="22.5" customHeight="1" x14ac:dyDescent="0.4">
      <c r="A2" s="138" t="s">
        <v>74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</row>
    <row r="3" spans="1:31" s="69" customFormat="1" ht="22.5" customHeight="1" x14ac:dyDescent="0.4">
      <c r="A3" s="135" t="s">
        <v>60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</row>
    <row r="4" spans="1:31" s="69" customFormat="1" ht="22.5" customHeight="1" x14ac:dyDescent="0.4">
      <c r="A4" s="135" t="s">
        <v>75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</row>
    <row r="5" spans="1:31" s="70" customFormat="1" ht="22.5" hidden="1" customHeight="1" x14ac:dyDescent="0.35">
      <c r="A5" s="144" t="s">
        <v>68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</row>
    <row r="6" spans="1:31" s="71" customFormat="1" ht="20.25" customHeight="1" x14ac:dyDescent="0.35">
      <c r="A6" s="136" t="s">
        <v>8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</row>
    <row r="7" spans="1:31" s="71" customFormat="1" ht="18" customHeight="1" x14ac:dyDescent="0.35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</row>
    <row r="8" spans="1:31" s="75" customFormat="1" ht="22.5" customHeight="1" x14ac:dyDescent="0.25">
      <c r="A8" s="72"/>
      <c r="B8" s="73"/>
      <c r="C8" s="74"/>
      <c r="D8" s="145" t="s">
        <v>52</v>
      </c>
      <c r="E8" s="146"/>
      <c r="F8" s="147"/>
      <c r="G8" s="145" t="s">
        <v>53</v>
      </c>
      <c r="H8" s="146"/>
      <c r="I8" s="147"/>
      <c r="J8" s="145" t="s">
        <v>54</v>
      </c>
      <c r="K8" s="146"/>
      <c r="L8" s="147"/>
      <c r="M8" s="145" t="s">
        <v>55</v>
      </c>
      <c r="N8" s="146"/>
      <c r="O8" s="147"/>
      <c r="P8" s="145" t="s">
        <v>56</v>
      </c>
      <c r="Q8" s="146"/>
      <c r="R8" s="147"/>
      <c r="S8" s="145" t="s">
        <v>57</v>
      </c>
      <c r="T8" s="146"/>
      <c r="U8" s="147"/>
    </row>
    <row r="9" spans="1:31" s="1" customFormat="1" ht="18.75" customHeight="1" x14ac:dyDescent="0.3">
      <c r="A9" s="12"/>
      <c r="B9" s="13"/>
      <c r="C9" s="13"/>
      <c r="D9" s="39" t="s">
        <v>76</v>
      </c>
      <c r="E9" s="150" t="s">
        <v>70</v>
      </c>
      <c r="F9" s="148" t="s">
        <v>72</v>
      </c>
      <c r="G9" s="39" t="s">
        <v>76</v>
      </c>
      <c r="H9" s="150" t="s">
        <v>70</v>
      </c>
      <c r="I9" s="148" t="s">
        <v>72</v>
      </c>
      <c r="J9" s="39" t="s">
        <v>76</v>
      </c>
      <c r="K9" s="150" t="s">
        <v>70</v>
      </c>
      <c r="L9" s="148" t="s">
        <v>72</v>
      </c>
      <c r="M9" s="39" t="s">
        <v>76</v>
      </c>
      <c r="N9" s="150" t="s">
        <v>70</v>
      </c>
      <c r="O9" s="148" t="s">
        <v>72</v>
      </c>
      <c r="P9" s="39" t="s">
        <v>76</v>
      </c>
      <c r="Q9" s="150" t="s">
        <v>70</v>
      </c>
      <c r="R9" s="148" t="s">
        <v>72</v>
      </c>
      <c r="S9" s="39" t="s">
        <v>76</v>
      </c>
      <c r="T9" s="150" t="s">
        <v>70</v>
      </c>
      <c r="U9" s="148" t="s">
        <v>72</v>
      </c>
      <c r="X9" s="75"/>
      <c r="Y9" s="75"/>
      <c r="Z9" s="75"/>
      <c r="AA9" s="75"/>
      <c r="AB9" s="75"/>
      <c r="AC9" s="75"/>
      <c r="AD9" s="75"/>
    </row>
    <row r="10" spans="1:31" s="1" customFormat="1" ht="15.75" customHeight="1" x14ac:dyDescent="0.3">
      <c r="A10" s="12"/>
      <c r="B10" s="13"/>
      <c r="C10" s="13"/>
      <c r="D10" s="40" t="s">
        <v>78</v>
      </c>
      <c r="E10" s="151"/>
      <c r="F10" s="149"/>
      <c r="G10" s="41" t="s">
        <v>78</v>
      </c>
      <c r="H10" s="151"/>
      <c r="I10" s="149"/>
      <c r="J10" s="41" t="s">
        <v>78</v>
      </c>
      <c r="K10" s="151"/>
      <c r="L10" s="149"/>
      <c r="M10" s="41" t="s">
        <v>78</v>
      </c>
      <c r="N10" s="151"/>
      <c r="O10" s="149"/>
      <c r="P10" s="41" t="s">
        <v>78</v>
      </c>
      <c r="Q10" s="151"/>
      <c r="R10" s="149"/>
      <c r="S10" s="41" t="s">
        <v>78</v>
      </c>
      <c r="T10" s="151"/>
      <c r="U10" s="149"/>
      <c r="X10" s="75"/>
      <c r="Y10" s="75"/>
      <c r="Z10" s="75"/>
      <c r="AA10" s="75"/>
      <c r="AB10" s="75"/>
      <c r="AC10" s="75"/>
      <c r="AD10" s="75"/>
    </row>
    <row r="11" spans="1:31" s="1" customFormat="1" ht="15" customHeight="1" x14ac:dyDescent="0.3">
      <c r="A11" s="12"/>
      <c r="B11" s="13"/>
      <c r="C11" s="13"/>
      <c r="D11" s="9"/>
      <c r="E11" s="42"/>
      <c r="F11" s="43"/>
      <c r="G11" s="9"/>
      <c r="H11" s="42"/>
      <c r="I11" s="43"/>
      <c r="J11" s="9"/>
      <c r="K11" s="42"/>
      <c r="L11" s="43"/>
      <c r="M11" s="9"/>
      <c r="N11" s="42"/>
      <c r="O11" s="43"/>
      <c r="P11" s="9"/>
      <c r="Q11" s="42"/>
      <c r="R11" s="43"/>
      <c r="S11" s="9"/>
      <c r="T11" s="42"/>
      <c r="U11" s="43"/>
    </row>
    <row r="12" spans="1:31" s="1" customFormat="1" ht="18" customHeight="1" x14ac:dyDescent="0.3">
      <c r="A12" s="12"/>
      <c r="B12" s="19" t="s">
        <v>5</v>
      </c>
      <c r="C12" s="13"/>
      <c r="D12" s="12"/>
      <c r="E12" s="44"/>
      <c r="F12" s="45"/>
      <c r="G12" s="12"/>
      <c r="H12" s="44"/>
      <c r="I12" s="45"/>
      <c r="J12" s="12"/>
      <c r="K12" s="44"/>
      <c r="L12" s="45"/>
      <c r="M12" s="12"/>
      <c r="N12" s="44"/>
      <c r="O12" s="45"/>
      <c r="P12" s="12"/>
      <c r="Q12" s="44"/>
      <c r="R12" s="45"/>
      <c r="S12" s="12"/>
      <c r="T12" s="44"/>
      <c r="U12" s="45"/>
    </row>
    <row r="13" spans="1:31" s="1" customFormat="1" ht="18" customHeight="1" x14ac:dyDescent="0.3">
      <c r="A13" s="12"/>
      <c r="B13" s="36" t="s">
        <v>6</v>
      </c>
      <c r="C13" s="13"/>
      <c r="D13" s="93">
        <v>1230.3557141800002</v>
      </c>
      <c r="E13" s="94">
        <v>1230.3554171799999</v>
      </c>
      <c r="F13" s="95">
        <v>-2.9700000027332862E-4</v>
      </c>
      <c r="G13" s="93">
        <v>588.64329999999995</v>
      </c>
      <c r="H13" s="94">
        <v>588.64301</v>
      </c>
      <c r="I13" s="95">
        <v>-2.8999999994994141E-4</v>
      </c>
      <c r="J13" s="93">
        <v>4.6931858200000001</v>
      </c>
      <c r="K13" s="94">
        <v>4.6931858200000001</v>
      </c>
      <c r="L13" s="95">
        <v>0</v>
      </c>
      <c r="M13" s="93">
        <v>0</v>
      </c>
      <c r="N13" s="94">
        <v>0</v>
      </c>
      <c r="O13" s="95">
        <v>0</v>
      </c>
      <c r="P13" s="93">
        <v>0</v>
      </c>
      <c r="Q13" s="94">
        <v>0</v>
      </c>
      <c r="R13" s="95">
        <v>0</v>
      </c>
      <c r="S13" s="93">
        <v>1823.6922000000002</v>
      </c>
      <c r="T13" s="94">
        <v>1823.691613</v>
      </c>
      <c r="U13" s="95">
        <v>-5.8700000022327004E-4</v>
      </c>
    </row>
    <row r="14" spans="1:31" s="1" customFormat="1" ht="18" customHeight="1" x14ac:dyDescent="0.3">
      <c r="A14" s="12"/>
      <c r="B14" s="36" t="s">
        <v>7</v>
      </c>
      <c r="C14" s="13"/>
      <c r="D14" s="93">
        <v>544.43428017784242</v>
      </c>
      <c r="E14" s="94">
        <v>551.29</v>
      </c>
      <c r="F14" s="95">
        <v>6.8557198221575391</v>
      </c>
      <c r="G14" s="93">
        <v>96.076637678442793</v>
      </c>
      <c r="H14" s="94">
        <v>97.31</v>
      </c>
      <c r="I14" s="95">
        <v>1.2333623215572089</v>
      </c>
      <c r="J14" s="93">
        <v>0</v>
      </c>
      <c r="K14" s="94">
        <v>0</v>
      </c>
      <c r="L14" s="95">
        <v>0</v>
      </c>
      <c r="M14" s="93">
        <v>0</v>
      </c>
      <c r="N14" s="94">
        <v>0</v>
      </c>
      <c r="O14" s="95">
        <v>0</v>
      </c>
      <c r="P14" s="93">
        <v>0</v>
      </c>
      <c r="Q14" s="94">
        <v>0</v>
      </c>
      <c r="R14" s="95">
        <v>0</v>
      </c>
      <c r="S14" s="93">
        <v>640.51091785628523</v>
      </c>
      <c r="T14" s="94">
        <v>648.59999999999991</v>
      </c>
      <c r="U14" s="95">
        <v>8.0890821437146769</v>
      </c>
      <c r="V14" s="47"/>
      <c r="W14" s="47"/>
      <c r="X14" s="47"/>
      <c r="Y14" s="47"/>
      <c r="Z14" s="47"/>
      <c r="AA14" s="47"/>
      <c r="AB14" s="47"/>
      <c r="AC14" s="47"/>
      <c r="AD14" s="47"/>
      <c r="AE14" s="47"/>
    </row>
    <row r="15" spans="1:31" s="1" customFormat="1" ht="18" customHeight="1" x14ac:dyDescent="0.3">
      <c r="A15" s="12"/>
      <c r="B15" s="36" t="s">
        <v>61</v>
      </c>
      <c r="C15" s="13"/>
      <c r="D15" s="93">
        <v>0</v>
      </c>
      <c r="E15" s="94">
        <v>0</v>
      </c>
      <c r="F15" s="95">
        <v>0</v>
      </c>
      <c r="G15" s="93">
        <v>0</v>
      </c>
      <c r="H15" s="94">
        <v>0</v>
      </c>
      <c r="I15" s="95">
        <v>0</v>
      </c>
      <c r="J15" s="93">
        <v>0</v>
      </c>
      <c r="K15" s="94">
        <v>0</v>
      </c>
      <c r="L15" s="95">
        <v>0</v>
      </c>
      <c r="M15" s="93">
        <v>0</v>
      </c>
      <c r="N15" s="94">
        <v>0</v>
      </c>
      <c r="O15" s="95">
        <v>0</v>
      </c>
      <c r="P15" s="93">
        <v>322.99621391499983</v>
      </c>
      <c r="Q15" s="94">
        <v>328.29945652999999</v>
      </c>
      <c r="R15" s="95">
        <v>5.3032426150001584</v>
      </c>
      <c r="S15" s="93">
        <v>322.99621391499983</v>
      </c>
      <c r="T15" s="94">
        <v>328.29945652999999</v>
      </c>
      <c r="U15" s="95">
        <v>5.3032426150001584</v>
      </c>
      <c r="V15" s="47"/>
      <c r="W15" s="47"/>
      <c r="X15" s="47"/>
      <c r="Y15" s="47"/>
      <c r="Z15" s="47"/>
      <c r="AA15" s="47"/>
      <c r="AB15" s="47"/>
      <c r="AC15" s="47"/>
      <c r="AD15" s="47"/>
      <c r="AE15" s="47"/>
    </row>
    <row r="16" spans="1:31" s="1" customFormat="1" ht="18" customHeight="1" x14ac:dyDescent="0.3">
      <c r="A16" s="12"/>
      <c r="B16" s="36" t="s">
        <v>62</v>
      </c>
      <c r="C16" s="13"/>
      <c r="D16" s="93">
        <v>0</v>
      </c>
      <c r="E16" s="94">
        <v>0</v>
      </c>
      <c r="F16" s="95">
        <v>0</v>
      </c>
      <c r="G16" s="93">
        <v>0</v>
      </c>
      <c r="H16" s="94">
        <v>0</v>
      </c>
      <c r="I16" s="95">
        <v>0</v>
      </c>
      <c r="J16" s="93">
        <v>0</v>
      </c>
      <c r="K16" s="94">
        <v>0</v>
      </c>
      <c r="L16" s="95">
        <v>0</v>
      </c>
      <c r="M16" s="93">
        <v>0</v>
      </c>
      <c r="N16" s="94">
        <v>0</v>
      </c>
      <c r="O16" s="95">
        <v>0</v>
      </c>
      <c r="P16" s="93">
        <v>129.18950160999995</v>
      </c>
      <c r="Q16" s="94">
        <v>133.43900499</v>
      </c>
      <c r="R16" s="95">
        <v>4.2495033800000499</v>
      </c>
      <c r="S16" s="93">
        <v>129.18950160999995</v>
      </c>
      <c r="T16" s="94">
        <v>133.43900499</v>
      </c>
      <c r="U16" s="95">
        <v>4.2495033800000499</v>
      </c>
      <c r="V16" s="47"/>
      <c r="W16" s="47"/>
      <c r="X16" s="47"/>
      <c r="Y16" s="47"/>
      <c r="Z16" s="47"/>
      <c r="AA16" s="47"/>
      <c r="AB16" s="47"/>
      <c r="AC16" s="47"/>
      <c r="AD16" s="47"/>
      <c r="AE16" s="47"/>
    </row>
    <row r="17" spans="1:31" s="1" customFormat="1" ht="18" customHeight="1" x14ac:dyDescent="0.3">
      <c r="A17" s="12"/>
      <c r="B17" s="36" t="s">
        <v>9</v>
      </c>
      <c r="C17" s="13"/>
      <c r="D17" s="93">
        <v>0</v>
      </c>
      <c r="E17" s="94">
        <v>0</v>
      </c>
      <c r="F17" s="95">
        <v>0</v>
      </c>
      <c r="G17" s="93">
        <v>0</v>
      </c>
      <c r="H17" s="94">
        <v>0</v>
      </c>
      <c r="I17" s="95">
        <v>0</v>
      </c>
      <c r="J17" s="93">
        <v>0</v>
      </c>
      <c r="K17" s="94">
        <v>0</v>
      </c>
      <c r="L17" s="95">
        <v>0</v>
      </c>
      <c r="M17" s="93">
        <v>0</v>
      </c>
      <c r="N17" s="94">
        <v>0</v>
      </c>
      <c r="O17" s="95">
        <v>0</v>
      </c>
      <c r="P17" s="93">
        <v>-21.879477071088164</v>
      </c>
      <c r="Q17" s="94">
        <v>-21.87947707</v>
      </c>
      <c r="R17" s="95">
        <v>1.0881642253934842E-9</v>
      </c>
      <c r="S17" s="93">
        <v>-21.879477071088164</v>
      </c>
      <c r="T17" s="94">
        <v>-21.87947707</v>
      </c>
      <c r="U17" s="95">
        <v>1.0881642253934842E-9</v>
      </c>
      <c r="V17" s="47"/>
      <c r="W17" s="47"/>
      <c r="X17" s="47"/>
      <c r="Y17" s="47"/>
      <c r="Z17" s="47"/>
      <c r="AA17" s="47"/>
      <c r="AB17" s="47"/>
      <c r="AC17" s="47"/>
      <c r="AD17" s="47"/>
      <c r="AE17" s="47"/>
    </row>
    <row r="18" spans="1:31" s="1" customFormat="1" ht="18" customHeight="1" x14ac:dyDescent="0.3">
      <c r="A18" s="12"/>
      <c r="B18" s="36" t="s">
        <v>10</v>
      </c>
      <c r="C18" s="13"/>
      <c r="D18" s="93">
        <v>660.56833401428582</v>
      </c>
      <c r="E18" s="94">
        <v>668.45103749999998</v>
      </c>
      <c r="F18" s="95">
        <v>7.8827034857141598</v>
      </c>
      <c r="G18" s="93">
        <v>0</v>
      </c>
      <c r="H18" s="94">
        <v>0</v>
      </c>
      <c r="I18" s="95">
        <v>0</v>
      </c>
      <c r="J18" s="93">
        <v>0</v>
      </c>
      <c r="K18" s="94">
        <v>0</v>
      </c>
      <c r="L18" s="95">
        <v>0</v>
      </c>
      <c r="M18" s="93">
        <v>0</v>
      </c>
      <c r="N18" s="94">
        <v>0</v>
      </c>
      <c r="O18" s="95">
        <v>0</v>
      </c>
      <c r="P18" s="93">
        <v>0</v>
      </c>
      <c r="Q18" s="94">
        <v>0</v>
      </c>
      <c r="R18" s="95">
        <v>0</v>
      </c>
      <c r="S18" s="93">
        <v>660.56833401428582</v>
      </c>
      <c r="T18" s="94">
        <v>668.45103749999998</v>
      </c>
      <c r="U18" s="95">
        <v>7.8827034857141598</v>
      </c>
      <c r="V18" s="47"/>
      <c r="W18" s="47"/>
      <c r="X18" s="47"/>
      <c r="Y18" s="47"/>
      <c r="Z18" s="47"/>
      <c r="AA18" s="47"/>
      <c r="AB18" s="47"/>
      <c r="AC18" s="47"/>
      <c r="AD18" s="47"/>
      <c r="AE18" s="47"/>
    </row>
    <row r="19" spans="1:31" s="1" customFormat="1" ht="18" customHeight="1" x14ac:dyDescent="0.3">
      <c r="A19" s="12"/>
      <c r="B19" s="36" t="s">
        <v>11</v>
      </c>
      <c r="C19" s="13"/>
      <c r="D19" s="93">
        <v>1.3</v>
      </c>
      <c r="E19" s="94">
        <v>0.89310999999999996</v>
      </c>
      <c r="F19" s="95">
        <v>-0.40689000000000008</v>
      </c>
      <c r="G19" s="93">
        <v>0.9</v>
      </c>
      <c r="H19" s="94">
        <v>0.43989</v>
      </c>
      <c r="I19" s="95">
        <v>-0.46011000000000002</v>
      </c>
      <c r="J19" s="93">
        <v>0</v>
      </c>
      <c r="K19" s="94">
        <v>0</v>
      </c>
      <c r="L19" s="95">
        <v>0</v>
      </c>
      <c r="M19" s="93">
        <v>0</v>
      </c>
      <c r="N19" s="94">
        <v>0</v>
      </c>
      <c r="O19" s="95">
        <v>0</v>
      </c>
      <c r="P19" s="93">
        <v>0</v>
      </c>
      <c r="Q19" s="94">
        <v>0</v>
      </c>
      <c r="R19" s="95">
        <v>0</v>
      </c>
      <c r="S19" s="93">
        <v>2.2000000000000002</v>
      </c>
      <c r="T19" s="94">
        <v>1.333</v>
      </c>
      <c r="U19" s="95">
        <v>-0.86700000000000021</v>
      </c>
      <c r="V19" s="47"/>
      <c r="W19" s="47"/>
      <c r="X19" s="47"/>
      <c r="Y19" s="47"/>
      <c r="Z19" s="47"/>
      <c r="AA19" s="47"/>
      <c r="AB19" s="47"/>
      <c r="AC19" s="47"/>
      <c r="AD19" s="47"/>
      <c r="AE19" s="47"/>
    </row>
    <row r="20" spans="1:31" s="50" customFormat="1" ht="18" customHeight="1" x14ac:dyDescent="0.3">
      <c r="A20" s="48"/>
      <c r="B20" s="13"/>
      <c r="C20" s="49"/>
      <c r="D20" s="106">
        <f>SUM(D13:D19)</f>
        <v>2436.6583283721288</v>
      </c>
      <c r="E20" s="107">
        <f>SUM(E13:E19)</f>
        <v>2450.9895646799996</v>
      </c>
      <c r="F20" s="108">
        <f t="shared" ref="F20" si="0">E20-D20</f>
        <v>14.331236307870768</v>
      </c>
      <c r="G20" s="106">
        <f>SUM(G13:G19)</f>
        <v>685.61993767844274</v>
      </c>
      <c r="H20" s="107">
        <f>SUM(H13:H19)</f>
        <v>686.39289999999994</v>
      </c>
      <c r="I20" s="108">
        <f t="shared" ref="I20" si="1">H20-G20</f>
        <v>0.7729623215572019</v>
      </c>
      <c r="J20" s="106">
        <f>SUM(J13:J19)</f>
        <v>4.6931858200000001</v>
      </c>
      <c r="K20" s="107">
        <f>SUM(K13:K19)</f>
        <v>4.6931858200000001</v>
      </c>
      <c r="L20" s="108">
        <f t="shared" ref="L20" si="2">K20-J20</f>
        <v>0</v>
      </c>
      <c r="M20" s="106">
        <f>SUM(M13:M19)</f>
        <v>0</v>
      </c>
      <c r="N20" s="107">
        <f>SUM(N13:N19)</f>
        <v>0</v>
      </c>
      <c r="O20" s="108">
        <f t="shared" ref="O20" si="3">N20-M20</f>
        <v>0</v>
      </c>
      <c r="P20" s="106">
        <f>SUM(P13:P19)</f>
        <v>430.30623845391159</v>
      </c>
      <c r="Q20" s="107">
        <f>SUM(Q13:Q19)</f>
        <v>439.85898444999998</v>
      </c>
      <c r="R20" s="108">
        <f t="shared" ref="R20" si="4">Q20-P20</f>
        <v>9.5527459960883903</v>
      </c>
      <c r="S20" s="106">
        <f>SUM(S13:S19)</f>
        <v>3557.2776903244826</v>
      </c>
      <c r="T20" s="107">
        <f>SUM(T13:T19)</f>
        <v>3581.9346349499997</v>
      </c>
      <c r="U20" s="108">
        <f t="shared" ref="U20" si="5">T20-S20</f>
        <v>24.656944625517099</v>
      </c>
      <c r="V20" s="50" t="e">
        <f>SUM(#REF!)</f>
        <v>#REF!</v>
      </c>
    </row>
    <row r="21" spans="1:31" s="50" customFormat="1" ht="15" customHeight="1" x14ac:dyDescent="0.3">
      <c r="A21" s="48"/>
      <c r="B21" s="13"/>
      <c r="C21" s="49"/>
      <c r="D21" s="48"/>
      <c r="E21" s="51"/>
      <c r="F21" s="52"/>
      <c r="G21" s="48"/>
      <c r="H21" s="51"/>
      <c r="I21" s="52"/>
      <c r="J21" s="48"/>
      <c r="K21" s="51"/>
      <c r="L21" s="52"/>
      <c r="M21" s="48"/>
      <c r="N21" s="51"/>
      <c r="O21" s="52"/>
      <c r="P21" s="48"/>
      <c r="Q21" s="51"/>
      <c r="R21" s="52"/>
      <c r="S21" s="48"/>
      <c r="T21" s="51"/>
      <c r="U21" s="52"/>
    </row>
    <row r="22" spans="1:31" s="50" customFormat="1" ht="18" customHeight="1" x14ac:dyDescent="0.3">
      <c r="A22" s="48"/>
      <c r="B22" s="19" t="s">
        <v>12</v>
      </c>
      <c r="C22" s="49"/>
      <c r="D22" s="48"/>
      <c r="E22" s="51"/>
      <c r="F22" s="52"/>
      <c r="G22" s="48"/>
      <c r="H22" s="51"/>
      <c r="I22" s="52"/>
      <c r="J22" s="48"/>
      <c r="K22" s="51"/>
      <c r="L22" s="52"/>
      <c r="M22" s="48"/>
      <c r="N22" s="51"/>
      <c r="O22" s="52"/>
      <c r="P22" s="48"/>
      <c r="Q22" s="51"/>
      <c r="R22" s="52"/>
      <c r="S22" s="48"/>
      <c r="T22" s="51"/>
      <c r="U22" s="52"/>
    </row>
    <row r="23" spans="1:31" s="50" customFormat="1" ht="18" customHeight="1" x14ac:dyDescent="0.3">
      <c r="A23" s="48"/>
      <c r="B23" s="36" t="s">
        <v>13</v>
      </c>
      <c r="C23" s="49"/>
      <c r="D23" s="93">
        <v>907.24404450875488</v>
      </c>
      <c r="E23" s="94">
        <v>1066.5235098400001</v>
      </c>
      <c r="F23" s="95">
        <v>159.27946533124521</v>
      </c>
      <c r="G23" s="93">
        <v>155.22702295670354</v>
      </c>
      <c r="H23" s="94">
        <v>1.9999980926513672E-8</v>
      </c>
      <c r="I23" s="95">
        <v>-155.22702293670355</v>
      </c>
      <c r="J23" s="93">
        <v>0</v>
      </c>
      <c r="K23" s="94">
        <v>0</v>
      </c>
      <c r="L23" s="95">
        <v>0</v>
      </c>
      <c r="M23" s="93">
        <v>0</v>
      </c>
      <c r="N23" s="94">
        <v>0</v>
      </c>
      <c r="O23" s="95">
        <v>0</v>
      </c>
      <c r="P23" s="93">
        <v>493.97446993528297</v>
      </c>
      <c r="Q23" s="94">
        <v>493.97446994000001</v>
      </c>
      <c r="R23" s="95">
        <v>4.7170374273264315E-9</v>
      </c>
      <c r="S23" s="93">
        <v>1556.4455374007414</v>
      </c>
      <c r="T23" s="94">
        <v>1560.4979797999999</v>
      </c>
      <c r="U23" s="95">
        <v>4.0524423992585525</v>
      </c>
    </row>
    <row r="24" spans="1:31" s="50" customFormat="1" ht="18" customHeight="1" x14ac:dyDescent="0.3">
      <c r="A24" s="48"/>
      <c r="B24" s="36" t="s">
        <v>63</v>
      </c>
      <c r="C24" s="49"/>
      <c r="D24" s="93">
        <v>170.97499999999999</v>
      </c>
      <c r="E24" s="94">
        <v>170.97499999999999</v>
      </c>
      <c r="F24" s="95">
        <v>0</v>
      </c>
      <c r="G24" s="93">
        <v>73.275000000000006</v>
      </c>
      <c r="H24" s="94">
        <v>73.275000000000006</v>
      </c>
      <c r="I24" s="95">
        <v>0</v>
      </c>
      <c r="J24" s="93">
        <v>0</v>
      </c>
      <c r="K24" s="94">
        <v>0</v>
      </c>
      <c r="L24" s="95">
        <v>0</v>
      </c>
      <c r="M24" s="93">
        <v>0</v>
      </c>
      <c r="N24" s="94">
        <v>0</v>
      </c>
      <c r="O24" s="95">
        <v>0</v>
      </c>
      <c r="P24" s="93">
        <v>0</v>
      </c>
      <c r="Q24" s="94">
        <v>0</v>
      </c>
      <c r="R24" s="95">
        <v>0</v>
      </c>
      <c r="S24" s="93">
        <v>244.25</v>
      </c>
      <c r="T24" s="94">
        <v>244.25</v>
      </c>
      <c r="U24" s="95">
        <v>0</v>
      </c>
    </row>
    <row r="25" spans="1:31" s="50" customFormat="1" ht="18" customHeight="1" x14ac:dyDescent="0.3">
      <c r="A25" s="48"/>
      <c r="B25" s="36" t="s">
        <v>15</v>
      </c>
      <c r="C25" s="49"/>
      <c r="D25" s="93">
        <v>219.2224759901197</v>
      </c>
      <c r="E25" s="94">
        <v>217.71489174000001</v>
      </c>
      <c r="F25" s="95">
        <v>-1.5075842501196917</v>
      </c>
      <c r="G25" s="93">
        <v>93.95248971005131</v>
      </c>
      <c r="H25" s="94">
        <v>93.306382169999992</v>
      </c>
      <c r="I25" s="95">
        <v>-0.6461075400513181</v>
      </c>
      <c r="J25" s="93">
        <v>0</v>
      </c>
      <c r="K25" s="94">
        <v>0</v>
      </c>
      <c r="L25" s="95">
        <v>0</v>
      </c>
      <c r="M25" s="93">
        <v>0</v>
      </c>
      <c r="N25" s="94">
        <v>0</v>
      </c>
      <c r="O25" s="95">
        <v>0</v>
      </c>
      <c r="P25" s="93">
        <v>0</v>
      </c>
      <c r="Q25" s="94">
        <v>0</v>
      </c>
      <c r="R25" s="95">
        <v>0</v>
      </c>
      <c r="S25" s="93">
        <v>313.17496570017101</v>
      </c>
      <c r="T25" s="94">
        <v>311.02127390999999</v>
      </c>
      <c r="U25" s="95">
        <v>-2.153691790171024</v>
      </c>
    </row>
    <row r="26" spans="1:31" s="50" customFormat="1" ht="18" customHeight="1" x14ac:dyDescent="0.3">
      <c r="A26" s="48"/>
      <c r="B26" s="13"/>
      <c r="C26" s="49"/>
      <c r="D26" s="106">
        <f>SUM(D23:D25)</f>
        <v>1297.4415204988745</v>
      </c>
      <c r="E26" s="107">
        <f>SUM(E23:E25)</f>
        <v>1455.21340158</v>
      </c>
      <c r="F26" s="108">
        <f t="shared" ref="F26" si="6">E26-D26</f>
        <v>157.77188108112546</v>
      </c>
      <c r="G26" s="106">
        <f>SUM(G23:G25)</f>
        <v>322.45451266675485</v>
      </c>
      <c r="H26" s="107">
        <f>SUM(H23:H25)</f>
        <v>166.58138219</v>
      </c>
      <c r="I26" s="108">
        <f t="shared" ref="I26" si="7">H26-G26</f>
        <v>-155.87313047675485</v>
      </c>
      <c r="J26" s="106">
        <f>SUM(J23:J25)</f>
        <v>0</v>
      </c>
      <c r="K26" s="107">
        <f>SUM(K23:K25)</f>
        <v>0</v>
      </c>
      <c r="L26" s="108">
        <f t="shared" ref="L26" si="8">K26-J26</f>
        <v>0</v>
      </c>
      <c r="M26" s="106">
        <f>SUM(M23:M25)</f>
        <v>0</v>
      </c>
      <c r="N26" s="107">
        <f>SUM(N23:N25)</f>
        <v>0</v>
      </c>
      <c r="O26" s="108">
        <f t="shared" ref="O26" si="9">N26-M26</f>
        <v>0</v>
      </c>
      <c r="P26" s="106">
        <f>SUM(P23:P25)</f>
        <v>493.97446993528297</v>
      </c>
      <c r="Q26" s="107">
        <f>SUM(Q23:Q25)</f>
        <v>493.97446994000001</v>
      </c>
      <c r="R26" s="108">
        <f t="shared" ref="R26" si="10">Q26-P26</f>
        <v>4.7170374273264315E-9</v>
      </c>
      <c r="S26" s="106">
        <f>SUM(S23:S25)</f>
        <v>2113.8705031009122</v>
      </c>
      <c r="T26" s="107">
        <f>SUM(T23:T25)</f>
        <v>2115.7692537100002</v>
      </c>
      <c r="U26" s="108">
        <f t="shared" ref="U26" si="11">T26-S26</f>
        <v>1.8987506090879833</v>
      </c>
      <c r="V26" s="50" t="e">
        <f>SUM(#REF!)</f>
        <v>#REF!</v>
      </c>
    </row>
    <row r="27" spans="1:31" s="50" customFormat="1" ht="15" customHeight="1" x14ac:dyDescent="0.3">
      <c r="A27" s="48"/>
      <c r="B27" s="13"/>
      <c r="C27" s="49"/>
      <c r="D27" s="53"/>
      <c r="E27" s="54"/>
      <c r="F27" s="46"/>
      <c r="G27" s="53"/>
      <c r="H27" s="54"/>
      <c r="I27" s="46"/>
      <c r="J27" s="53"/>
      <c r="K27" s="54"/>
      <c r="L27" s="46"/>
      <c r="M27" s="53"/>
      <c r="N27" s="54"/>
      <c r="O27" s="46"/>
      <c r="P27" s="53"/>
      <c r="Q27" s="54"/>
      <c r="R27" s="46"/>
      <c r="S27" s="53"/>
      <c r="T27" s="54"/>
      <c r="U27" s="46"/>
    </row>
    <row r="28" spans="1:31" s="50" customFormat="1" ht="18" customHeight="1" x14ac:dyDescent="0.3">
      <c r="A28" s="48"/>
      <c r="B28" s="19" t="s">
        <v>16</v>
      </c>
      <c r="C28" s="49"/>
      <c r="D28" s="53"/>
      <c r="E28" s="54"/>
      <c r="F28" s="46"/>
      <c r="G28" s="53"/>
      <c r="H28" s="54"/>
      <c r="I28" s="46"/>
      <c r="J28" s="53"/>
      <c r="K28" s="54"/>
      <c r="L28" s="46"/>
      <c r="M28" s="53"/>
      <c r="N28" s="54"/>
      <c r="O28" s="46"/>
      <c r="P28" s="53"/>
      <c r="Q28" s="54"/>
      <c r="R28" s="46"/>
      <c r="S28" s="53"/>
      <c r="T28" s="54"/>
      <c r="U28" s="46"/>
    </row>
    <row r="29" spans="1:31" s="50" customFormat="1" ht="18" customHeight="1" x14ac:dyDescent="0.3">
      <c r="A29" s="48"/>
      <c r="B29" s="37" t="s">
        <v>21</v>
      </c>
      <c r="C29" s="49"/>
      <c r="D29" s="48"/>
      <c r="E29" s="51"/>
      <c r="F29" s="52"/>
      <c r="G29" s="48"/>
      <c r="H29" s="51"/>
      <c r="I29" s="52"/>
      <c r="J29" s="48"/>
      <c r="K29" s="51"/>
      <c r="L29" s="52"/>
      <c r="M29" s="48"/>
      <c r="N29" s="51"/>
      <c r="O29" s="52"/>
      <c r="P29" s="48"/>
      <c r="Q29" s="51"/>
      <c r="R29" s="52"/>
      <c r="S29" s="48"/>
      <c r="T29" s="51"/>
      <c r="U29" s="52"/>
    </row>
    <row r="30" spans="1:31" s="50" customFormat="1" ht="18" hidden="1" customHeight="1" x14ac:dyDescent="0.3">
      <c r="A30" s="48"/>
      <c r="B30" s="24" t="s">
        <v>66</v>
      </c>
      <c r="C30" s="80"/>
      <c r="D30" s="56">
        <v>0</v>
      </c>
      <c r="E30" s="57">
        <v>0</v>
      </c>
      <c r="F30" s="58">
        <v>0</v>
      </c>
      <c r="G30" s="56">
        <v>0</v>
      </c>
      <c r="H30" s="57">
        <v>0</v>
      </c>
      <c r="I30" s="58">
        <v>0</v>
      </c>
      <c r="J30" s="56">
        <v>0</v>
      </c>
      <c r="K30" s="57">
        <v>0</v>
      </c>
      <c r="L30" s="58">
        <v>0</v>
      </c>
      <c r="M30" s="56">
        <v>0</v>
      </c>
      <c r="N30" s="57">
        <v>0</v>
      </c>
      <c r="O30" s="58">
        <v>0</v>
      </c>
      <c r="P30" s="56">
        <v>0</v>
      </c>
      <c r="Q30" s="57">
        <v>0</v>
      </c>
      <c r="R30" s="58">
        <v>0</v>
      </c>
      <c r="S30" s="56">
        <v>0</v>
      </c>
      <c r="T30" s="57">
        <v>0</v>
      </c>
      <c r="U30" s="58">
        <v>0</v>
      </c>
    </row>
    <row r="31" spans="1:31" s="50" customFormat="1" ht="18" hidden="1" customHeight="1" x14ac:dyDescent="0.3">
      <c r="A31" s="48"/>
      <c r="B31" s="24" t="s">
        <v>67</v>
      </c>
      <c r="C31" s="80"/>
      <c r="D31" s="56">
        <v>0</v>
      </c>
      <c r="E31" s="57">
        <v>0</v>
      </c>
      <c r="F31" s="58">
        <v>0</v>
      </c>
      <c r="G31" s="56">
        <v>0</v>
      </c>
      <c r="H31" s="57">
        <v>0</v>
      </c>
      <c r="I31" s="58">
        <v>0</v>
      </c>
      <c r="J31" s="56">
        <v>0</v>
      </c>
      <c r="K31" s="57">
        <v>0</v>
      </c>
      <c r="L31" s="58">
        <v>0</v>
      </c>
      <c r="M31" s="56">
        <v>0</v>
      </c>
      <c r="N31" s="57">
        <v>0</v>
      </c>
      <c r="O31" s="58">
        <v>0</v>
      </c>
      <c r="P31" s="56">
        <v>0</v>
      </c>
      <c r="Q31" s="57">
        <v>0</v>
      </c>
      <c r="R31" s="58">
        <v>0</v>
      </c>
      <c r="S31" s="56">
        <v>0</v>
      </c>
      <c r="T31" s="57">
        <v>0</v>
      </c>
      <c r="U31" s="58">
        <v>0</v>
      </c>
    </row>
    <row r="32" spans="1:31" s="50" customFormat="1" ht="18" customHeight="1" x14ac:dyDescent="0.3">
      <c r="A32" s="48"/>
      <c r="B32" s="21" t="s">
        <v>19</v>
      </c>
      <c r="C32" s="49"/>
      <c r="D32" s="96">
        <v>342.00000000000006</v>
      </c>
      <c r="E32" s="97">
        <v>336.43837925999998</v>
      </c>
      <c r="F32" s="95">
        <v>-5.5616207400000803</v>
      </c>
      <c r="G32" s="96">
        <v>0</v>
      </c>
      <c r="H32" s="97">
        <v>0</v>
      </c>
      <c r="I32" s="95">
        <v>0</v>
      </c>
      <c r="J32" s="96">
        <v>0</v>
      </c>
      <c r="K32" s="97">
        <v>0</v>
      </c>
      <c r="L32" s="95">
        <v>0</v>
      </c>
      <c r="M32" s="96">
        <v>0</v>
      </c>
      <c r="N32" s="97">
        <v>0</v>
      </c>
      <c r="O32" s="95">
        <v>0</v>
      </c>
      <c r="P32" s="96">
        <v>0</v>
      </c>
      <c r="Q32" s="97">
        <v>0</v>
      </c>
      <c r="R32" s="95">
        <v>0</v>
      </c>
      <c r="S32" s="96">
        <v>342.00000000000006</v>
      </c>
      <c r="T32" s="97">
        <v>336.43837925999998</v>
      </c>
      <c r="U32" s="95">
        <v>-5.5616207400000803</v>
      </c>
      <c r="W32" s="128"/>
    </row>
    <row r="33" spans="1:29" s="61" customFormat="1" ht="18" customHeight="1" x14ac:dyDescent="0.3">
      <c r="A33" s="59"/>
      <c r="B33" s="38" t="s">
        <v>22</v>
      </c>
      <c r="C33" s="60"/>
      <c r="D33" s="98">
        <v>362.00000000000006</v>
      </c>
      <c r="E33" s="99">
        <v>336.43837925999998</v>
      </c>
      <c r="F33" s="100">
        <v>-25.56162074000008</v>
      </c>
      <c r="G33" s="98">
        <v>0</v>
      </c>
      <c r="H33" s="99">
        <v>0</v>
      </c>
      <c r="I33" s="100">
        <v>0</v>
      </c>
      <c r="J33" s="98">
        <v>0</v>
      </c>
      <c r="K33" s="99">
        <v>0</v>
      </c>
      <c r="L33" s="100">
        <v>0</v>
      </c>
      <c r="M33" s="98">
        <v>0</v>
      </c>
      <c r="N33" s="99">
        <v>0</v>
      </c>
      <c r="O33" s="100">
        <v>0</v>
      </c>
      <c r="P33" s="98">
        <v>0</v>
      </c>
      <c r="Q33" s="99">
        <v>0</v>
      </c>
      <c r="R33" s="100">
        <v>0</v>
      </c>
      <c r="S33" s="98">
        <v>362.00000000000006</v>
      </c>
      <c r="T33" s="99">
        <v>336.43837925999998</v>
      </c>
      <c r="U33" s="100">
        <v>-25.56162074000008</v>
      </c>
    </row>
    <row r="34" spans="1:29" s="61" customFormat="1" ht="18" customHeight="1" x14ac:dyDescent="0.3">
      <c r="A34" s="59"/>
      <c r="B34" s="38" t="s">
        <v>23</v>
      </c>
      <c r="C34" s="60"/>
      <c r="D34" s="98">
        <v>0</v>
      </c>
      <c r="E34" s="99">
        <v>0</v>
      </c>
      <c r="F34" s="100">
        <v>0</v>
      </c>
      <c r="G34" s="98">
        <v>0</v>
      </c>
      <c r="H34" s="99">
        <v>0</v>
      </c>
      <c r="I34" s="100">
        <v>0</v>
      </c>
      <c r="J34" s="98">
        <v>0</v>
      </c>
      <c r="K34" s="99">
        <v>0</v>
      </c>
      <c r="L34" s="100">
        <v>0</v>
      </c>
      <c r="M34" s="98">
        <v>0</v>
      </c>
      <c r="N34" s="99">
        <v>0</v>
      </c>
      <c r="O34" s="100">
        <v>0</v>
      </c>
      <c r="P34" s="98">
        <v>0</v>
      </c>
      <c r="Q34" s="99">
        <v>0</v>
      </c>
      <c r="R34" s="100">
        <v>0</v>
      </c>
      <c r="S34" s="98">
        <v>0</v>
      </c>
      <c r="T34" s="99">
        <v>0</v>
      </c>
      <c r="U34" s="100">
        <v>0</v>
      </c>
    </row>
    <row r="35" spans="1:29" s="61" customFormat="1" ht="18" customHeight="1" x14ac:dyDescent="0.3">
      <c r="A35" s="59"/>
      <c r="B35" s="38" t="s">
        <v>24</v>
      </c>
      <c r="C35" s="60"/>
      <c r="D35" s="98">
        <v>0</v>
      </c>
      <c r="E35" s="99">
        <v>0</v>
      </c>
      <c r="F35" s="100">
        <v>0</v>
      </c>
      <c r="G35" s="98">
        <v>0</v>
      </c>
      <c r="H35" s="99">
        <v>0</v>
      </c>
      <c r="I35" s="100">
        <v>0</v>
      </c>
      <c r="J35" s="98">
        <v>0</v>
      </c>
      <c r="K35" s="99">
        <v>0</v>
      </c>
      <c r="L35" s="100">
        <v>0</v>
      </c>
      <c r="M35" s="98">
        <v>0</v>
      </c>
      <c r="N35" s="99">
        <v>0</v>
      </c>
      <c r="O35" s="100">
        <v>0</v>
      </c>
      <c r="P35" s="98">
        <v>0</v>
      </c>
      <c r="Q35" s="99">
        <v>0</v>
      </c>
      <c r="R35" s="100">
        <v>0</v>
      </c>
      <c r="S35" s="98">
        <v>0</v>
      </c>
      <c r="T35" s="99">
        <v>0</v>
      </c>
      <c r="U35" s="100">
        <v>0</v>
      </c>
    </row>
    <row r="36" spans="1:29" s="61" customFormat="1" ht="18" customHeight="1" x14ac:dyDescent="0.3">
      <c r="A36" s="59"/>
      <c r="B36" s="38" t="s">
        <v>25</v>
      </c>
      <c r="C36" s="60"/>
      <c r="D36" s="98">
        <v>0</v>
      </c>
      <c r="E36" s="99">
        <v>0</v>
      </c>
      <c r="F36" s="100">
        <v>0</v>
      </c>
      <c r="G36" s="98">
        <v>0</v>
      </c>
      <c r="H36" s="99">
        <v>0</v>
      </c>
      <c r="I36" s="100">
        <v>0</v>
      </c>
      <c r="J36" s="98">
        <v>0</v>
      </c>
      <c r="K36" s="99">
        <v>0</v>
      </c>
      <c r="L36" s="100">
        <v>0</v>
      </c>
      <c r="M36" s="98">
        <v>0</v>
      </c>
      <c r="N36" s="99">
        <v>0</v>
      </c>
      <c r="O36" s="100">
        <v>0</v>
      </c>
      <c r="P36" s="98">
        <v>0</v>
      </c>
      <c r="Q36" s="99">
        <v>0</v>
      </c>
      <c r="R36" s="100">
        <v>0</v>
      </c>
      <c r="S36" s="98">
        <v>0</v>
      </c>
      <c r="T36" s="99">
        <v>0</v>
      </c>
      <c r="U36" s="100">
        <v>0</v>
      </c>
    </row>
    <row r="37" spans="1:29" s="61" customFormat="1" ht="18" customHeight="1" x14ac:dyDescent="0.3">
      <c r="A37" s="59"/>
      <c r="B37" s="38" t="s">
        <v>26</v>
      </c>
      <c r="C37" s="60"/>
      <c r="D37" s="98">
        <v>-20</v>
      </c>
      <c r="E37" s="99">
        <v>0</v>
      </c>
      <c r="F37" s="100">
        <v>20</v>
      </c>
      <c r="G37" s="98">
        <v>0</v>
      </c>
      <c r="H37" s="99">
        <v>0</v>
      </c>
      <c r="I37" s="100">
        <v>0</v>
      </c>
      <c r="J37" s="98">
        <v>0</v>
      </c>
      <c r="K37" s="99">
        <v>0</v>
      </c>
      <c r="L37" s="100">
        <v>0</v>
      </c>
      <c r="M37" s="98">
        <v>0</v>
      </c>
      <c r="N37" s="99">
        <v>0</v>
      </c>
      <c r="O37" s="100">
        <v>0</v>
      </c>
      <c r="P37" s="98">
        <v>0</v>
      </c>
      <c r="Q37" s="99">
        <v>0</v>
      </c>
      <c r="R37" s="100">
        <v>0</v>
      </c>
      <c r="S37" s="98">
        <v>-20</v>
      </c>
      <c r="T37" s="99">
        <v>0</v>
      </c>
      <c r="U37" s="100">
        <v>20</v>
      </c>
    </row>
    <row r="38" spans="1:29" s="50" customFormat="1" ht="18" customHeight="1" x14ac:dyDescent="0.3">
      <c r="A38" s="48"/>
      <c r="B38" s="37" t="s">
        <v>64</v>
      </c>
      <c r="C38" s="49"/>
      <c r="D38" s="96">
        <v>0</v>
      </c>
      <c r="E38" s="97">
        <v>0</v>
      </c>
      <c r="F38" s="95">
        <v>0</v>
      </c>
      <c r="G38" s="96">
        <v>0</v>
      </c>
      <c r="H38" s="97">
        <v>0</v>
      </c>
      <c r="I38" s="95">
        <v>0</v>
      </c>
      <c r="J38" s="96">
        <v>0</v>
      </c>
      <c r="K38" s="97">
        <v>0</v>
      </c>
      <c r="L38" s="95">
        <v>0</v>
      </c>
      <c r="M38" s="96">
        <v>0</v>
      </c>
      <c r="N38" s="97">
        <v>0</v>
      </c>
      <c r="O38" s="95">
        <v>0</v>
      </c>
      <c r="P38" s="96">
        <v>0</v>
      </c>
      <c r="Q38" s="97">
        <v>0</v>
      </c>
      <c r="R38" s="95">
        <v>0</v>
      </c>
      <c r="S38" s="96">
        <v>0</v>
      </c>
      <c r="T38" s="97">
        <v>0</v>
      </c>
      <c r="U38" s="95">
        <v>0</v>
      </c>
    </row>
    <row r="39" spans="1:29" s="50" customFormat="1" ht="18" customHeight="1" x14ac:dyDescent="0.3">
      <c r="A39" s="48"/>
      <c r="B39" s="21" t="s">
        <v>20</v>
      </c>
      <c r="C39" s="49"/>
      <c r="D39" s="93">
        <v>0</v>
      </c>
      <c r="E39" s="94">
        <v>0</v>
      </c>
      <c r="F39" s="95">
        <v>0</v>
      </c>
      <c r="G39" s="93">
        <v>0</v>
      </c>
      <c r="H39" s="94">
        <v>0</v>
      </c>
      <c r="I39" s="95">
        <v>0</v>
      </c>
      <c r="J39" s="93">
        <v>0</v>
      </c>
      <c r="K39" s="94">
        <v>0</v>
      </c>
      <c r="L39" s="95">
        <v>0</v>
      </c>
      <c r="M39" s="93">
        <v>0</v>
      </c>
      <c r="N39" s="94">
        <v>0</v>
      </c>
      <c r="O39" s="95">
        <v>0</v>
      </c>
      <c r="P39" s="93">
        <v>0</v>
      </c>
      <c r="Q39" s="94">
        <v>0</v>
      </c>
      <c r="R39" s="95">
        <v>0</v>
      </c>
      <c r="S39" s="93">
        <v>0</v>
      </c>
      <c r="T39" s="94">
        <v>0</v>
      </c>
      <c r="U39" s="95">
        <v>0</v>
      </c>
    </row>
    <row r="40" spans="1:29" s="50" customFormat="1" ht="18" customHeight="1" x14ac:dyDescent="0.3">
      <c r="A40" s="48"/>
      <c r="B40" s="21" t="s">
        <v>28</v>
      </c>
      <c r="C40" s="49"/>
      <c r="D40" s="93">
        <v>136.6875</v>
      </c>
      <c r="E40" s="94">
        <v>58.052947950000004</v>
      </c>
      <c r="F40" s="95">
        <v>-78.634552049999996</v>
      </c>
      <c r="G40" s="93">
        <v>0</v>
      </c>
      <c r="H40" s="94">
        <v>0</v>
      </c>
      <c r="I40" s="95">
        <v>0</v>
      </c>
      <c r="J40" s="93">
        <v>0</v>
      </c>
      <c r="K40" s="94">
        <v>0</v>
      </c>
      <c r="L40" s="95">
        <v>0</v>
      </c>
      <c r="M40" s="93">
        <v>0</v>
      </c>
      <c r="N40" s="94">
        <v>0</v>
      </c>
      <c r="O40" s="95">
        <v>0</v>
      </c>
      <c r="P40" s="93">
        <v>0</v>
      </c>
      <c r="Q40" s="94">
        <v>0</v>
      </c>
      <c r="R40" s="95">
        <v>0</v>
      </c>
      <c r="S40" s="93">
        <v>136.6875</v>
      </c>
      <c r="T40" s="94">
        <v>58.052947950000004</v>
      </c>
      <c r="U40" s="95">
        <v>-78.634552049999996</v>
      </c>
    </row>
    <row r="41" spans="1:29" s="50" customFormat="1" ht="18" customHeight="1" x14ac:dyDescent="0.3">
      <c r="A41" s="48"/>
      <c r="B41" s="21" t="s">
        <v>29</v>
      </c>
      <c r="C41" s="49"/>
      <c r="D41" s="93">
        <v>70.833333333333329</v>
      </c>
      <c r="E41" s="94">
        <v>85.132025670000004</v>
      </c>
      <c r="F41" s="95">
        <v>14.298692336666676</v>
      </c>
      <c r="G41" s="93">
        <v>0</v>
      </c>
      <c r="H41" s="94">
        <v>0</v>
      </c>
      <c r="I41" s="95">
        <v>0</v>
      </c>
      <c r="J41" s="93">
        <v>0</v>
      </c>
      <c r="K41" s="94">
        <v>0</v>
      </c>
      <c r="L41" s="95">
        <v>0</v>
      </c>
      <c r="M41" s="93">
        <v>0</v>
      </c>
      <c r="N41" s="94">
        <v>0</v>
      </c>
      <c r="O41" s="95">
        <v>0</v>
      </c>
      <c r="P41" s="93">
        <v>0</v>
      </c>
      <c r="Q41" s="94">
        <v>0</v>
      </c>
      <c r="R41" s="95">
        <v>0</v>
      </c>
      <c r="S41" s="93">
        <v>70.833333333333329</v>
      </c>
      <c r="T41" s="94">
        <v>85.132025670000004</v>
      </c>
      <c r="U41" s="95">
        <v>14.298692336666676</v>
      </c>
    </row>
    <row r="42" spans="1:29" s="50" customFormat="1" ht="18" customHeight="1" x14ac:dyDescent="0.3">
      <c r="A42" s="48"/>
      <c r="B42" s="21" t="s">
        <v>30</v>
      </c>
      <c r="C42" s="49"/>
      <c r="D42" s="93">
        <v>-207.52083333333334</v>
      </c>
      <c r="E42" s="94">
        <v>-143.18497361999999</v>
      </c>
      <c r="F42" s="95">
        <v>64.335859713333349</v>
      </c>
      <c r="G42" s="93">
        <v>0</v>
      </c>
      <c r="H42" s="94">
        <v>0</v>
      </c>
      <c r="I42" s="95">
        <v>0</v>
      </c>
      <c r="J42" s="93">
        <v>0</v>
      </c>
      <c r="K42" s="94">
        <v>0</v>
      </c>
      <c r="L42" s="95">
        <v>0</v>
      </c>
      <c r="M42" s="93">
        <v>0</v>
      </c>
      <c r="N42" s="94">
        <v>0</v>
      </c>
      <c r="O42" s="95">
        <v>0</v>
      </c>
      <c r="P42" s="93">
        <v>0</v>
      </c>
      <c r="Q42" s="94">
        <v>0</v>
      </c>
      <c r="R42" s="95">
        <v>0</v>
      </c>
      <c r="S42" s="93">
        <v>-207.52083333333334</v>
      </c>
      <c r="T42" s="94">
        <v>-143.18497361999999</v>
      </c>
      <c r="U42" s="95">
        <v>64.335859713333349</v>
      </c>
    </row>
    <row r="43" spans="1:29" s="50" customFormat="1" ht="18" customHeight="1" x14ac:dyDescent="0.3">
      <c r="A43" s="48"/>
      <c r="B43" s="21"/>
      <c r="C43" s="49"/>
      <c r="D43" s="106">
        <f>SUM(D30:D32,D39:D42)</f>
        <v>342</v>
      </c>
      <c r="E43" s="107">
        <f>SUM(E30:E32,E39:E42)</f>
        <v>336.43837926000003</v>
      </c>
      <c r="F43" s="108">
        <f t="shared" ref="F43" si="12">E43-D43</f>
        <v>-5.5616207399999666</v>
      </c>
      <c r="G43" s="106">
        <f>SUM(G30:G32,G39:G42)</f>
        <v>0</v>
      </c>
      <c r="H43" s="107">
        <f>SUM(H30:H32,H39:H42)</f>
        <v>0</v>
      </c>
      <c r="I43" s="108">
        <f t="shared" ref="I43" si="13">H43-G43</f>
        <v>0</v>
      </c>
      <c r="J43" s="106">
        <f>SUM(J30:J32,J39:J42)</f>
        <v>0</v>
      </c>
      <c r="K43" s="107">
        <f>SUM(K30:K32,K39:K42)</f>
        <v>0</v>
      </c>
      <c r="L43" s="108">
        <f t="shared" ref="L43" si="14">K43-J43</f>
        <v>0</v>
      </c>
      <c r="M43" s="106">
        <f>SUM(M30:M32,M39:M42)</f>
        <v>0</v>
      </c>
      <c r="N43" s="107">
        <f>SUM(N30:N32,N39:N42)</f>
        <v>0</v>
      </c>
      <c r="O43" s="108">
        <f t="shared" ref="O43" si="15">N43-M43</f>
        <v>0</v>
      </c>
      <c r="P43" s="106">
        <f>SUM(P30:P32,P39:P42)</f>
        <v>0</v>
      </c>
      <c r="Q43" s="107">
        <f>SUM(Q30:Q32,Q39:Q42)</f>
        <v>0</v>
      </c>
      <c r="R43" s="108">
        <f t="shared" ref="R43" si="16">Q43-P43</f>
        <v>0</v>
      </c>
      <c r="S43" s="106">
        <f>SUM(S30:S32,S39:S42)</f>
        <v>342</v>
      </c>
      <c r="T43" s="107">
        <f>SUM(T30:T32,T39:T42)</f>
        <v>336.43837926000003</v>
      </c>
      <c r="U43" s="108">
        <f t="shared" ref="U43" si="17">T43-S43</f>
        <v>-5.5616207399999666</v>
      </c>
    </row>
    <row r="44" spans="1:29" s="50" customFormat="1" ht="15" customHeight="1" x14ac:dyDescent="0.3">
      <c r="A44" s="48"/>
      <c r="B44" s="21"/>
      <c r="C44" s="49"/>
      <c r="D44" s="62"/>
      <c r="E44" s="63"/>
      <c r="F44" s="64"/>
      <c r="G44" s="62"/>
      <c r="H44" s="63"/>
      <c r="I44" s="64"/>
      <c r="J44" s="62"/>
      <c r="K44" s="63"/>
      <c r="L44" s="64"/>
      <c r="M44" s="62"/>
      <c r="N44" s="63"/>
      <c r="O44" s="64"/>
      <c r="P44" s="62"/>
      <c r="Q44" s="63"/>
      <c r="R44" s="64"/>
      <c r="S44" s="62"/>
      <c r="T44" s="63"/>
      <c r="U44" s="64"/>
    </row>
    <row r="45" spans="1:29" s="50" customFormat="1" ht="18" customHeight="1" x14ac:dyDescent="0.3">
      <c r="A45" s="48"/>
      <c r="B45" s="19" t="s">
        <v>31</v>
      </c>
      <c r="C45" s="49"/>
      <c r="D45" s="48"/>
      <c r="E45" s="51"/>
      <c r="F45" s="52"/>
      <c r="G45" s="48"/>
      <c r="H45" s="51"/>
      <c r="I45" s="52"/>
      <c r="J45" s="48"/>
      <c r="K45" s="51"/>
      <c r="L45" s="52"/>
      <c r="M45" s="48"/>
      <c r="N45" s="51"/>
      <c r="O45" s="52"/>
      <c r="P45" s="48"/>
      <c r="Q45" s="51"/>
      <c r="R45" s="52"/>
      <c r="S45" s="48"/>
      <c r="T45" s="51"/>
      <c r="U45" s="52"/>
    </row>
    <row r="46" spans="1:29" s="50" customFormat="1" ht="18" customHeight="1" x14ac:dyDescent="0.3">
      <c r="A46" s="48"/>
      <c r="B46" s="36" t="s">
        <v>32</v>
      </c>
      <c r="C46" s="49"/>
      <c r="D46" s="93">
        <v>158.06904639999996</v>
      </c>
      <c r="E46" s="94">
        <v>158.06904640000002</v>
      </c>
      <c r="F46" s="95">
        <v>0</v>
      </c>
      <c r="G46" s="93">
        <v>29.251999999999999</v>
      </c>
      <c r="H46" s="94">
        <v>29.251999999999999</v>
      </c>
      <c r="I46" s="95">
        <v>0</v>
      </c>
      <c r="J46" s="93">
        <v>0.60295359999999998</v>
      </c>
      <c r="K46" s="94">
        <v>0.60295359999999998</v>
      </c>
      <c r="L46" s="95">
        <v>0</v>
      </c>
      <c r="M46" s="93">
        <v>0</v>
      </c>
      <c r="N46" s="94">
        <v>0</v>
      </c>
      <c r="O46" s="95">
        <v>0</v>
      </c>
      <c r="P46" s="93">
        <v>0</v>
      </c>
      <c r="Q46" s="94">
        <v>0</v>
      </c>
      <c r="R46" s="95">
        <v>0</v>
      </c>
      <c r="S46" s="93">
        <v>187.92399999999995</v>
      </c>
      <c r="T46" s="94">
        <v>187.92400000000001</v>
      </c>
      <c r="U46" s="95">
        <v>0</v>
      </c>
    </row>
    <row r="47" spans="1:29" s="50" customFormat="1" ht="18" customHeight="1" x14ac:dyDescent="0.3">
      <c r="A47" s="48"/>
      <c r="B47" s="36" t="s">
        <v>33</v>
      </c>
      <c r="C47" s="49"/>
      <c r="D47" s="101"/>
      <c r="E47" s="102"/>
      <c r="F47" s="103"/>
      <c r="G47" s="101"/>
      <c r="H47" s="102"/>
      <c r="I47" s="103"/>
      <c r="J47" s="101"/>
      <c r="K47" s="102"/>
      <c r="L47" s="103"/>
      <c r="M47" s="101"/>
      <c r="N47" s="102"/>
      <c r="O47" s="103"/>
      <c r="P47" s="101"/>
      <c r="Q47" s="102"/>
      <c r="R47" s="103"/>
      <c r="S47" s="101"/>
      <c r="T47" s="102"/>
      <c r="U47" s="103"/>
    </row>
    <row r="48" spans="1:29" s="50" customFormat="1" ht="18" hidden="1" customHeight="1" x14ac:dyDescent="0.3">
      <c r="A48" s="48"/>
      <c r="B48" s="125" t="s">
        <v>1</v>
      </c>
      <c r="C48" s="80"/>
      <c r="D48" s="104">
        <v>158.06904639999996</v>
      </c>
      <c r="E48" s="105">
        <v>123.2020464</v>
      </c>
      <c r="F48" s="126">
        <v>-34.866999999999962</v>
      </c>
      <c r="G48" s="104">
        <v>0</v>
      </c>
      <c r="H48" s="105">
        <v>0</v>
      </c>
      <c r="I48" s="126">
        <v>0</v>
      </c>
      <c r="J48" s="104">
        <v>0.56533246879999999</v>
      </c>
      <c r="K48" s="105">
        <v>0</v>
      </c>
      <c r="L48" s="126">
        <v>-0.56533246879999999</v>
      </c>
      <c r="M48" s="104">
        <v>0</v>
      </c>
      <c r="N48" s="105">
        <v>0</v>
      </c>
      <c r="O48" s="126">
        <v>0</v>
      </c>
      <c r="P48" s="104">
        <v>0</v>
      </c>
      <c r="Q48" s="105">
        <v>0</v>
      </c>
      <c r="R48" s="126">
        <v>0</v>
      </c>
      <c r="S48" s="104">
        <v>158.63437886879996</v>
      </c>
      <c r="T48" s="105">
        <v>123.2020464</v>
      </c>
      <c r="U48" s="126">
        <v>-35.432332468799956</v>
      </c>
      <c r="V48" s="127"/>
      <c r="W48" s="127"/>
      <c r="X48" s="127"/>
      <c r="Y48" s="127"/>
      <c r="Z48" s="127"/>
      <c r="AA48" s="127"/>
      <c r="AB48" s="127"/>
      <c r="AC48" s="127"/>
    </row>
    <row r="49" spans="1:29" s="50" customFormat="1" ht="18" hidden="1" customHeight="1" x14ac:dyDescent="0.3">
      <c r="A49" s="48"/>
      <c r="B49" s="125" t="s">
        <v>2</v>
      </c>
      <c r="C49" s="80"/>
      <c r="D49" s="104">
        <v>0</v>
      </c>
      <c r="E49" s="105">
        <v>0</v>
      </c>
      <c r="F49" s="126">
        <v>0</v>
      </c>
      <c r="G49" s="104">
        <v>0</v>
      </c>
      <c r="H49" s="105">
        <v>0</v>
      </c>
      <c r="I49" s="126">
        <v>0</v>
      </c>
      <c r="J49" s="104">
        <v>0</v>
      </c>
      <c r="K49" s="105">
        <v>0</v>
      </c>
      <c r="L49" s="126">
        <v>0</v>
      </c>
      <c r="M49" s="104">
        <v>0</v>
      </c>
      <c r="N49" s="105">
        <v>0</v>
      </c>
      <c r="O49" s="126">
        <v>0</v>
      </c>
      <c r="P49" s="104">
        <v>0</v>
      </c>
      <c r="Q49" s="105">
        <v>0</v>
      </c>
      <c r="R49" s="126">
        <v>0</v>
      </c>
      <c r="S49" s="104">
        <v>0</v>
      </c>
      <c r="T49" s="105">
        <v>0</v>
      </c>
      <c r="U49" s="126">
        <v>0</v>
      </c>
      <c r="V49" s="127"/>
      <c r="W49" s="127"/>
      <c r="X49" s="127"/>
      <c r="Y49" s="127"/>
      <c r="Z49" s="127"/>
      <c r="AA49" s="127"/>
      <c r="AB49" s="127"/>
      <c r="AC49" s="127"/>
    </row>
    <row r="50" spans="1:29" s="50" customFormat="1" ht="18" hidden="1" customHeight="1" x14ac:dyDescent="0.3">
      <c r="A50" s="48"/>
      <c r="B50" s="125" t="s">
        <v>3</v>
      </c>
      <c r="C50" s="80"/>
      <c r="D50" s="104">
        <v>0</v>
      </c>
      <c r="E50" s="105">
        <v>0</v>
      </c>
      <c r="F50" s="126">
        <v>0</v>
      </c>
      <c r="G50" s="104">
        <v>1.872128</v>
      </c>
      <c r="H50" s="105">
        <v>1.404096</v>
      </c>
      <c r="I50" s="126">
        <v>-0.468032</v>
      </c>
      <c r="J50" s="104">
        <v>0</v>
      </c>
      <c r="K50" s="105">
        <v>0</v>
      </c>
      <c r="L50" s="126">
        <v>0</v>
      </c>
      <c r="M50" s="104">
        <v>0</v>
      </c>
      <c r="N50" s="105">
        <v>0</v>
      </c>
      <c r="O50" s="126">
        <v>0</v>
      </c>
      <c r="P50" s="104">
        <v>0</v>
      </c>
      <c r="Q50" s="105">
        <v>0</v>
      </c>
      <c r="R50" s="126">
        <v>0</v>
      </c>
      <c r="S50" s="104">
        <v>1.872128</v>
      </c>
      <c r="T50" s="105">
        <v>1.404096</v>
      </c>
      <c r="U50" s="126">
        <v>-0.468032</v>
      </c>
      <c r="V50" s="127"/>
      <c r="W50" s="127"/>
      <c r="X50" s="127"/>
      <c r="Y50" s="127"/>
      <c r="Z50" s="127"/>
      <c r="AA50" s="127"/>
      <c r="AB50" s="127"/>
      <c r="AC50" s="127"/>
    </row>
    <row r="51" spans="1:29" s="50" customFormat="1" ht="18" hidden="1" customHeight="1" x14ac:dyDescent="0.3">
      <c r="A51" s="48"/>
      <c r="B51" s="125" t="s">
        <v>4</v>
      </c>
      <c r="C51" s="80"/>
      <c r="D51" s="104">
        <v>0</v>
      </c>
      <c r="E51" s="105">
        <v>0</v>
      </c>
      <c r="F51" s="126">
        <v>0</v>
      </c>
      <c r="G51" s="104">
        <v>0</v>
      </c>
      <c r="H51" s="105">
        <v>0</v>
      </c>
      <c r="I51" s="126">
        <v>0</v>
      </c>
      <c r="J51" s="104">
        <v>0</v>
      </c>
      <c r="K51" s="105">
        <v>0.46995359999999997</v>
      </c>
      <c r="L51" s="126">
        <v>0.46995359999999997</v>
      </c>
      <c r="M51" s="104">
        <v>0</v>
      </c>
      <c r="N51" s="105">
        <v>0</v>
      </c>
      <c r="O51" s="126">
        <v>0</v>
      </c>
      <c r="P51" s="104">
        <v>0</v>
      </c>
      <c r="Q51" s="105">
        <v>0</v>
      </c>
      <c r="R51" s="126">
        <v>0</v>
      </c>
      <c r="S51" s="104">
        <v>0</v>
      </c>
      <c r="T51" s="105">
        <v>0.46995359999999997</v>
      </c>
      <c r="U51" s="126">
        <v>0.46995359999999997</v>
      </c>
      <c r="V51" s="127"/>
      <c r="W51" s="127"/>
      <c r="X51" s="127"/>
      <c r="Y51" s="127"/>
      <c r="Z51" s="127"/>
      <c r="AA51" s="127"/>
      <c r="AB51" s="127"/>
      <c r="AC51" s="127"/>
    </row>
    <row r="52" spans="1:29" s="50" customFormat="1" ht="18" customHeight="1" x14ac:dyDescent="0.3">
      <c r="A52" s="48"/>
      <c r="B52" s="21" t="s">
        <v>34</v>
      </c>
      <c r="C52" s="49"/>
      <c r="D52" s="93">
        <v>158.06904639999996</v>
      </c>
      <c r="E52" s="94">
        <v>123.2020464</v>
      </c>
      <c r="F52" s="95">
        <v>-34.866999999999962</v>
      </c>
      <c r="G52" s="93">
        <v>1.872128</v>
      </c>
      <c r="H52" s="94">
        <v>1.404096</v>
      </c>
      <c r="I52" s="95">
        <v>-0.468032</v>
      </c>
      <c r="J52" s="93">
        <v>0.56533246879999999</v>
      </c>
      <c r="K52" s="94">
        <v>0.46995359999999997</v>
      </c>
      <c r="L52" s="95">
        <v>-9.5378868800000016E-2</v>
      </c>
      <c r="M52" s="93">
        <v>0</v>
      </c>
      <c r="N52" s="94">
        <v>0</v>
      </c>
      <c r="O52" s="95">
        <v>0</v>
      </c>
      <c r="P52" s="93">
        <v>0</v>
      </c>
      <c r="Q52" s="94">
        <v>0</v>
      </c>
      <c r="R52" s="95">
        <v>0</v>
      </c>
      <c r="S52" s="93">
        <v>160.50650686879996</v>
      </c>
      <c r="T52" s="94">
        <v>125.07609600000001</v>
      </c>
      <c r="U52" s="95">
        <v>-35.430410868799953</v>
      </c>
    </row>
    <row r="53" spans="1:29" s="50" customFormat="1" ht="18" customHeight="1" x14ac:dyDescent="0.3">
      <c r="A53" s="48"/>
      <c r="B53" s="21" t="s">
        <v>35</v>
      </c>
      <c r="C53" s="49"/>
      <c r="D53" s="93">
        <v>0</v>
      </c>
      <c r="E53" s="94">
        <v>0</v>
      </c>
      <c r="F53" s="95">
        <v>0</v>
      </c>
      <c r="G53" s="93">
        <v>11.583792000000001</v>
      </c>
      <c r="H53" s="94">
        <v>11.583792000000001</v>
      </c>
      <c r="I53" s="95">
        <v>0</v>
      </c>
      <c r="J53" s="93">
        <v>0</v>
      </c>
      <c r="K53" s="94">
        <v>0</v>
      </c>
      <c r="L53" s="95">
        <v>0</v>
      </c>
      <c r="M53" s="93">
        <v>0</v>
      </c>
      <c r="N53" s="94">
        <v>0</v>
      </c>
      <c r="O53" s="95">
        <v>0</v>
      </c>
      <c r="P53" s="93">
        <v>0</v>
      </c>
      <c r="Q53" s="94">
        <v>0</v>
      </c>
      <c r="R53" s="95">
        <v>0</v>
      </c>
      <c r="S53" s="93">
        <v>11.583792000000001</v>
      </c>
      <c r="T53" s="94">
        <v>11.583792000000001</v>
      </c>
      <c r="U53" s="95">
        <v>0</v>
      </c>
    </row>
    <row r="54" spans="1:29" s="50" customFormat="1" ht="18" customHeight="1" x14ac:dyDescent="0.3">
      <c r="A54" s="48"/>
      <c r="B54" s="21" t="s">
        <v>36</v>
      </c>
      <c r="C54" s="49"/>
      <c r="D54" s="93">
        <v>0</v>
      </c>
      <c r="E54" s="94">
        <v>0</v>
      </c>
      <c r="F54" s="95">
        <v>0</v>
      </c>
      <c r="G54" s="93">
        <v>7.5177639999999997</v>
      </c>
      <c r="H54" s="94">
        <v>7.5177639999999997</v>
      </c>
      <c r="I54" s="95">
        <v>0</v>
      </c>
      <c r="J54" s="93">
        <v>0</v>
      </c>
      <c r="K54" s="94">
        <v>0</v>
      </c>
      <c r="L54" s="95">
        <v>0</v>
      </c>
      <c r="M54" s="93">
        <v>0</v>
      </c>
      <c r="N54" s="94">
        <v>0</v>
      </c>
      <c r="O54" s="95">
        <v>0</v>
      </c>
      <c r="P54" s="93">
        <v>0</v>
      </c>
      <c r="Q54" s="94">
        <v>0</v>
      </c>
      <c r="R54" s="95">
        <v>0</v>
      </c>
      <c r="S54" s="93">
        <v>7.5177639999999997</v>
      </c>
      <c r="T54" s="94">
        <v>7.5177639999999997</v>
      </c>
      <c r="U54" s="95">
        <v>0</v>
      </c>
    </row>
    <row r="55" spans="1:29" s="50" customFormat="1" ht="18" customHeight="1" x14ac:dyDescent="0.3">
      <c r="A55" s="48"/>
      <c r="B55" s="21" t="s">
        <v>37</v>
      </c>
      <c r="C55" s="49"/>
      <c r="D55" s="93">
        <v>0</v>
      </c>
      <c r="E55" s="94">
        <v>0</v>
      </c>
      <c r="F55" s="95">
        <v>0</v>
      </c>
      <c r="G55" s="93">
        <v>7.3422520000000002</v>
      </c>
      <c r="H55" s="94">
        <v>7.3422520000000002</v>
      </c>
      <c r="I55" s="95">
        <v>0</v>
      </c>
      <c r="J55" s="93">
        <v>0</v>
      </c>
      <c r="K55" s="94">
        <v>0</v>
      </c>
      <c r="L55" s="95">
        <v>0</v>
      </c>
      <c r="M55" s="93">
        <v>0</v>
      </c>
      <c r="N55" s="94">
        <v>0</v>
      </c>
      <c r="O55" s="95">
        <v>0</v>
      </c>
      <c r="P55" s="93">
        <v>0</v>
      </c>
      <c r="Q55" s="94">
        <v>0</v>
      </c>
      <c r="R55" s="95">
        <v>0</v>
      </c>
      <c r="S55" s="93">
        <v>7.3422520000000002</v>
      </c>
      <c r="T55" s="94">
        <v>7.3422520000000002</v>
      </c>
      <c r="U55" s="95">
        <v>0</v>
      </c>
    </row>
    <row r="56" spans="1:29" s="50" customFormat="1" ht="18" customHeight="1" x14ac:dyDescent="0.3">
      <c r="A56" s="48"/>
      <c r="B56" s="21" t="s">
        <v>38</v>
      </c>
      <c r="C56" s="49"/>
      <c r="D56" s="93">
        <v>0</v>
      </c>
      <c r="E56" s="94">
        <v>0</v>
      </c>
      <c r="F56" s="95">
        <v>0</v>
      </c>
      <c r="G56" s="93">
        <v>0.380276</v>
      </c>
      <c r="H56" s="94">
        <v>0.28520699999999999</v>
      </c>
      <c r="I56" s="95">
        <v>-9.5069000000000015E-2</v>
      </c>
      <c r="J56" s="93">
        <v>0</v>
      </c>
      <c r="K56" s="94">
        <v>0</v>
      </c>
      <c r="L56" s="95">
        <v>0</v>
      </c>
      <c r="M56" s="93">
        <v>0</v>
      </c>
      <c r="N56" s="94">
        <v>0</v>
      </c>
      <c r="O56" s="95">
        <v>0</v>
      </c>
      <c r="P56" s="93">
        <v>0</v>
      </c>
      <c r="Q56" s="94">
        <v>0</v>
      </c>
      <c r="R56" s="95">
        <v>0</v>
      </c>
      <c r="S56" s="93">
        <v>0.380276</v>
      </c>
      <c r="T56" s="94">
        <v>0.28520699999999999</v>
      </c>
      <c r="U56" s="95">
        <v>-9.5069000000000015E-2</v>
      </c>
    </row>
    <row r="57" spans="1:29" s="50" customFormat="1" ht="18" customHeight="1" x14ac:dyDescent="0.3">
      <c r="A57" s="48"/>
      <c r="B57" s="21" t="s">
        <v>39</v>
      </c>
      <c r="C57" s="49"/>
      <c r="D57" s="93">
        <v>0</v>
      </c>
      <c r="E57" s="94">
        <v>0</v>
      </c>
      <c r="F57" s="95">
        <v>0</v>
      </c>
      <c r="G57" s="93">
        <v>0.380276</v>
      </c>
      <c r="H57" s="94">
        <v>0.47534500000000002</v>
      </c>
      <c r="I57" s="95">
        <v>9.5069000000000015E-2</v>
      </c>
      <c r="J57" s="93">
        <v>0</v>
      </c>
      <c r="K57" s="94">
        <v>0</v>
      </c>
      <c r="L57" s="95">
        <v>0</v>
      </c>
      <c r="M57" s="93">
        <v>0</v>
      </c>
      <c r="N57" s="94">
        <v>0</v>
      </c>
      <c r="O57" s="95">
        <v>0</v>
      </c>
      <c r="P57" s="93">
        <v>0</v>
      </c>
      <c r="Q57" s="94">
        <v>0</v>
      </c>
      <c r="R57" s="95">
        <v>0</v>
      </c>
      <c r="S57" s="93">
        <v>0.380276</v>
      </c>
      <c r="T57" s="94">
        <v>0.47534500000000002</v>
      </c>
      <c r="U57" s="95">
        <v>9.5069000000000015E-2</v>
      </c>
    </row>
    <row r="58" spans="1:29" s="50" customFormat="1" ht="18" customHeight="1" x14ac:dyDescent="0.3">
      <c r="A58" s="48"/>
      <c r="B58" s="21" t="s">
        <v>40</v>
      </c>
      <c r="C58" s="49"/>
      <c r="D58" s="93">
        <v>0</v>
      </c>
      <c r="E58" s="94">
        <v>0</v>
      </c>
      <c r="F58" s="95">
        <v>0</v>
      </c>
      <c r="G58" s="93">
        <v>0.14626</v>
      </c>
      <c r="H58" s="94">
        <v>0.14626</v>
      </c>
      <c r="I58" s="95">
        <v>0</v>
      </c>
      <c r="J58" s="93">
        <v>0</v>
      </c>
      <c r="K58" s="94">
        <v>0</v>
      </c>
      <c r="L58" s="95">
        <v>0</v>
      </c>
      <c r="M58" s="93">
        <v>0</v>
      </c>
      <c r="N58" s="94">
        <v>0</v>
      </c>
      <c r="O58" s="95">
        <v>0</v>
      </c>
      <c r="P58" s="93">
        <v>0</v>
      </c>
      <c r="Q58" s="94">
        <v>0</v>
      </c>
      <c r="R58" s="95">
        <v>0</v>
      </c>
      <c r="S58" s="93">
        <v>0.14626</v>
      </c>
      <c r="T58" s="94">
        <v>0.14626</v>
      </c>
      <c r="U58" s="95">
        <v>0</v>
      </c>
    </row>
    <row r="59" spans="1:29" s="50" customFormat="1" ht="18" customHeight="1" x14ac:dyDescent="0.3">
      <c r="A59" s="48"/>
      <c r="B59" s="21" t="s">
        <v>41</v>
      </c>
      <c r="C59" s="49"/>
      <c r="D59" s="93">
        <v>0</v>
      </c>
      <c r="E59" s="94">
        <v>0</v>
      </c>
      <c r="F59" s="95">
        <v>0</v>
      </c>
      <c r="G59" s="93">
        <v>3.6565E-2</v>
      </c>
      <c r="H59" s="94">
        <v>4.3878E-2</v>
      </c>
      <c r="I59" s="95">
        <v>7.3130000000000001E-3</v>
      </c>
      <c r="J59" s="93">
        <v>0</v>
      </c>
      <c r="K59" s="94">
        <v>0</v>
      </c>
      <c r="L59" s="95">
        <v>0</v>
      </c>
      <c r="M59" s="93">
        <v>0</v>
      </c>
      <c r="N59" s="94">
        <v>0</v>
      </c>
      <c r="O59" s="95">
        <v>0</v>
      </c>
      <c r="P59" s="93">
        <v>0</v>
      </c>
      <c r="Q59" s="94">
        <v>0</v>
      </c>
      <c r="R59" s="95">
        <v>0</v>
      </c>
      <c r="S59" s="93">
        <v>3.6565E-2</v>
      </c>
      <c r="T59" s="94">
        <v>4.3878E-2</v>
      </c>
      <c r="U59" s="95">
        <v>7.3130000000000001E-3</v>
      </c>
    </row>
    <row r="60" spans="1:29" s="50" customFormat="1" ht="18" customHeight="1" x14ac:dyDescent="0.3">
      <c r="A60" s="48"/>
      <c r="B60" s="36" t="s">
        <v>42</v>
      </c>
      <c r="C60" s="49"/>
      <c r="D60" s="93">
        <v>0</v>
      </c>
      <c r="E60" s="94">
        <v>0</v>
      </c>
      <c r="F60" s="95">
        <v>0</v>
      </c>
      <c r="G60" s="93">
        <v>172.06614292424686</v>
      </c>
      <c r="H60" s="94">
        <v>171.82900000000001</v>
      </c>
      <c r="I60" s="95">
        <v>-0.23714292424685368</v>
      </c>
      <c r="J60" s="93">
        <v>0</v>
      </c>
      <c r="K60" s="94">
        <v>0</v>
      </c>
      <c r="L60" s="95">
        <v>0</v>
      </c>
      <c r="M60" s="93">
        <v>0</v>
      </c>
      <c r="N60" s="94">
        <v>0</v>
      </c>
      <c r="O60" s="95">
        <v>0</v>
      </c>
      <c r="P60" s="93">
        <v>0</v>
      </c>
      <c r="Q60" s="94">
        <v>0</v>
      </c>
      <c r="R60" s="95">
        <v>0</v>
      </c>
      <c r="S60" s="93">
        <v>172.06614292424686</v>
      </c>
      <c r="T60" s="94">
        <v>171.82900000000001</v>
      </c>
      <c r="U60" s="95">
        <v>-0.23714292424685368</v>
      </c>
    </row>
    <row r="61" spans="1:29" s="50" customFormat="1" ht="18" customHeight="1" x14ac:dyDescent="0.3">
      <c r="A61" s="48"/>
      <c r="B61" s="55"/>
      <c r="C61" s="49"/>
      <c r="D61" s="106">
        <f>SUM(D46,D52:D60)</f>
        <v>316.13809279999992</v>
      </c>
      <c r="E61" s="107">
        <f>SUM(E46,E52:E60)</f>
        <v>281.27109280000002</v>
      </c>
      <c r="F61" s="108">
        <f t="shared" ref="F61" si="18">E61-D61</f>
        <v>-34.866999999999905</v>
      </c>
      <c r="G61" s="106">
        <f>SUM(G46,G52:G60)</f>
        <v>230.57745592424686</v>
      </c>
      <c r="H61" s="107">
        <f>SUM(H46,H52:H60)</f>
        <v>229.879594</v>
      </c>
      <c r="I61" s="108">
        <f t="shared" ref="I61" si="19">H61-G61</f>
        <v>-0.69786192424686533</v>
      </c>
      <c r="J61" s="106">
        <f>SUM(J46,J52:J60)</f>
        <v>1.1682860688000001</v>
      </c>
      <c r="K61" s="107">
        <f>SUM(K46,K52:K60)</f>
        <v>1.0729071999999999</v>
      </c>
      <c r="L61" s="108">
        <f>K61-J61</f>
        <v>-9.5378868800000127E-2</v>
      </c>
      <c r="M61" s="106">
        <f>SUM(M46,M52:M60)</f>
        <v>0</v>
      </c>
      <c r="N61" s="107">
        <f>SUM(N46,N52:N60)</f>
        <v>0</v>
      </c>
      <c r="O61" s="108">
        <f t="shared" ref="O61" si="20">N61-M61</f>
        <v>0</v>
      </c>
      <c r="P61" s="106">
        <f>SUM(P46,P52:P60)</f>
        <v>0</v>
      </c>
      <c r="Q61" s="107">
        <f>SUM(Q46,Q52:Q60)</f>
        <v>0</v>
      </c>
      <c r="R61" s="108">
        <f t="shared" ref="R61" si="21">Q61-P61</f>
        <v>0</v>
      </c>
      <c r="S61" s="106">
        <f>SUM(S46,S52:S60)</f>
        <v>547.88383479304673</v>
      </c>
      <c r="T61" s="107">
        <f>SUM(T46,T52:T60)</f>
        <v>512.22359400000005</v>
      </c>
      <c r="U61" s="108">
        <f t="shared" ref="U61" si="22">T61-S61</f>
        <v>-35.660240793046682</v>
      </c>
    </row>
    <row r="62" spans="1:29" s="50" customFormat="1" ht="15" customHeight="1" x14ac:dyDescent="0.3">
      <c r="A62" s="48"/>
      <c r="B62" s="55"/>
      <c r="C62" s="49"/>
      <c r="D62" s="109"/>
      <c r="E62" s="110"/>
      <c r="F62" s="111"/>
      <c r="G62" s="109"/>
      <c r="H62" s="110"/>
      <c r="I62" s="111"/>
      <c r="J62" s="109"/>
      <c r="K62" s="110"/>
      <c r="L62" s="111"/>
      <c r="M62" s="109"/>
      <c r="N62" s="110"/>
      <c r="O62" s="111"/>
      <c r="P62" s="109"/>
      <c r="Q62" s="110"/>
      <c r="R62" s="111"/>
      <c r="S62" s="109"/>
      <c r="T62" s="110"/>
      <c r="U62" s="111"/>
    </row>
    <row r="63" spans="1:29" s="50" customFormat="1" ht="18" customHeight="1" x14ac:dyDescent="0.3">
      <c r="A63" s="48"/>
      <c r="B63" s="19" t="s">
        <v>58</v>
      </c>
      <c r="C63" s="49"/>
      <c r="D63" s="106">
        <v>-141.27155364999996</v>
      </c>
      <c r="E63" s="107">
        <v>19.446906350000003</v>
      </c>
      <c r="F63" s="108">
        <v>160.71845999999996</v>
      </c>
      <c r="G63" s="106">
        <v>102.130914</v>
      </c>
      <c r="H63" s="107">
        <v>6.1139460000000003</v>
      </c>
      <c r="I63" s="108">
        <v>-96.016968000000006</v>
      </c>
      <c r="J63" s="106">
        <v>0</v>
      </c>
      <c r="K63" s="107">
        <v>0</v>
      </c>
      <c r="L63" s="108">
        <v>0</v>
      </c>
      <c r="M63" s="106">
        <v>0</v>
      </c>
      <c r="N63" s="107">
        <v>0</v>
      </c>
      <c r="O63" s="108">
        <v>0</v>
      </c>
      <c r="P63" s="106">
        <v>0</v>
      </c>
      <c r="Q63" s="107">
        <v>0</v>
      </c>
      <c r="R63" s="108">
        <v>0</v>
      </c>
      <c r="S63" s="106">
        <v>-39.140639649999954</v>
      </c>
      <c r="T63" s="107">
        <v>25.560852350000005</v>
      </c>
      <c r="U63" s="108">
        <v>64.701491999999959</v>
      </c>
    </row>
    <row r="64" spans="1:29" s="50" customFormat="1" ht="15" customHeight="1" x14ac:dyDescent="0.3">
      <c r="A64" s="48"/>
      <c r="B64" s="55"/>
      <c r="C64" s="49"/>
      <c r="D64" s="109"/>
      <c r="E64" s="110"/>
      <c r="F64" s="111"/>
      <c r="G64" s="109"/>
      <c r="H64" s="110"/>
      <c r="I64" s="111"/>
      <c r="J64" s="109"/>
      <c r="K64" s="110"/>
      <c r="L64" s="111"/>
      <c r="M64" s="109"/>
      <c r="N64" s="110"/>
      <c r="O64" s="111"/>
      <c r="P64" s="109"/>
      <c r="Q64" s="110"/>
      <c r="R64" s="111"/>
      <c r="S64" s="109"/>
      <c r="T64" s="110"/>
      <c r="U64" s="111"/>
    </row>
    <row r="65" spans="1:23" s="50" customFormat="1" ht="18" customHeight="1" x14ac:dyDescent="0.3">
      <c r="A65" s="48"/>
      <c r="B65" s="76" t="s">
        <v>43</v>
      </c>
      <c r="C65" s="49"/>
      <c r="D65" s="115">
        <f>SUM(D63,D61,D43,D26,D20)</f>
        <v>4250.9663880210028</v>
      </c>
      <c r="E65" s="116">
        <f>SUM(E63,E61,E43,E26,E20)</f>
        <v>4543.3593446699997</v>
      </c>
      <c r="F65" s="117">
        <f t="shared" ref="F65" si="23">E65-D65</f>
        <v>292.39295664899691</v>
      </c>
      <c r="G65" s="115">
        <f>SUM(G63,G61,G43,G26,G20)</f>
        <v>1340.7828202694445</v>
      </c>
      <c r="H65" s="116">
        <f>SUM(H63,H61,H43,H26,H20)</f>
        <v>1088.9678221899999</v>
      </c>
      <c r="I65" s="117">
        <f t="shared" ref="I65" si="24">H65-G65</f>
        <v>-251.81499807944465</v>
      </c>
      <c r="J65" s="115">
        <f>SUM(J63,J61,J43,J26,J20)</f>
        <v>5.8614718888000006</v>
      </c>
      <c r="K65" s="116">
        <f>SUM(K63,K61,K43,K26,K20)</f>
        <v>5.7660930199999996</v>
      </c>
      <c r="L65" s="117">
        <f t="shared" ref="L65" si="25">K65-J65</f>
        <v>-9.5378868800001015E-2</v>
      </c>
      <c r="M65" s="115">
        <f>SUM(M63,M61,M43,M26,M20)</f>
        <v>0</v>
      </c>
      <c r="N65" s="116">
        <f>SUM(N63,N61,N43,N26,N20)</f>
        <v>0</v>
      </c>
      <c r="O65" s="117">
        <f t="shared" ref="O65" si="26">N65-M65</f>
        <v>0</v>
      </c>
      <c r="P65" s="115">
        <f>SUM(P63,P61,P43,P26,P20)</f>
        <v>924.28070838919461</v>
      </c>
      <c r="Q65" s="116">
        <f>SUM(Q63,Q61,Q43,Q26,Q20)</f>
        <v>933.83345439000004</v>
      </c>
      <c r="R65" s="117">
        <f t="shared" ref="R65" si="27">Q65-P65</f>
        <v>9.5527460008054277</v>
      </c>
      <c r="S65" s="115">
        <f>SUM(S63,S61,S43,S26,S20)</f>
        <v>6521.8913885684415</v>
      </c>
      <c r="T65" s="116">
        <f>SUM(T63,T61,T43,T26,T20)</f>
        <v>6571.92671427</v>
      </c>
      <c r="U65" s="117">
        <f t="shared" ref="U65" si="28">T65-S65</f>
        <v>50.035325701558577</v>
      </c>
    </row>
    <row r="66" spans="1:23" s="50" customFormat="1" ht="15" customHeight="1" x14ac:dyDescent="0.3">
      <c r="A66" s="48"/>
      <c r="B66" s="55"/>
      <c r="C66" s="49"/>
      <c r="D66" s="48"/>
      <c r="E66" s="51"/>
      <c r="F66" s="52"/>
      <c r="G66" s="48"/>
      <c r="H66" s="51"/>
      <c r="I66" s="52"/>
      <c r="J66" s="48"/>
      <c r="K66" s="51"/>
      <c r="L66" s="52"/>
      <c r="M66" s="48"/>
      <c r="N66" s="51"/>
      <c r="O66" s="52"/>
      <c r="P66" s="48"/>
      <c r="Q66" s="51"/>
      <c r="R66" s="52"/>
      <c r="S66" s="48"/>
      <c r="T66" s="51"/>
      <c r="U66" s="52"/>
    </row>
    <row r="67" spans="1:23" s="50" customFormat="1" ht="18" customHeight="1" x14ac:dyDescent="0.3">
      <c r="A67" s="48"/>
      <c r="B67" s="19" t="s">
        <v>44</v>
      </c>
      <c r="C67" s="49"/>
      <c r="D67" s="48"/>
      <c r="E67" s="51"/>
      <c r="F67" s="52"/>
      <c r="G67" s="48"/>
      <c r="H67" s="51"/>
      <c r="I67" s="52"/>
      <c r="J67" s="48"/>
      <c r="K67" s="51"/>
      <c r="L67" s="52"/>
      <c r="M67" s="48"/>
      <c r="N67" s="51"/>
      <c r="O67" s="52"/>
      <c r="P67" s="48"/>
      <c r="Q67" s="51"/>
      <c r="R67" s="52"/>
      <c r="S67" s="48"/>
      <c r="T67" s="51"/>
      <c r="U67" s="52"/>
    </row>
    <row r="68" spans="1:23" s="50" customFormat="1" ht="18" customHeight="1" x14ac:dyDescent="0.3">
      <c r="A68" s="48"/>
      <c r="B68" s="77" t="s">
        <v>45</v>
      </c>
      <c r="C68" s="49"/>
      <c r="D68" s="96">
        <v>0</v>
      </c>
      <c r="E68" s="97">
        <v>0</v>
      </c>
      <c r="F68" s="95">
        <v>0</v>
      </c>
      <c r="G68" s="96">
        <v>0</v>
      </c>
      <c r="H68" s="97">
        <v>0</v>
      </c>
      <c r="I68" s="95">
        <v>0</v>
      </c>
      <c r="J68" s="96">
        <v>0</v>
      </c>
      <c r="K68" s="97">
        <v>0</v>
      </c>
      <c r="L68" s="95">
        <v>0</v>
      </c>
      <c r="M68" s="96">
        <v>631.29823195443487</v>
      </c>
      <c r="N68" s="97">
        <v>667.60622930999989</v>
      </c>
      <c r="O68" s="95">
        <v>36.307997355565021</v>
      </c>
      <c r="P68" s="96">
        <v>0</v>
      </c>
      <c r="Q68" s="97">
        <v>0</v>
      </c>
      <c r="R68" s="95">
        <v>0</v>
      </c>
      <c r="S68" s="96">
        <v>631.29823195443487</v>
      </c>
      <c r="T68" s="97">
        <v>667.60622930999989</v>
      </c>
      <c r="U68" s="95">
        <v>36.307997355565021</v>
      </c>
    </row>
    <row r="69" spans="1:23" s="50" customFormat="1" ht="18" customHeight="1" x14ac:dyDescent="0.3">
      <c r="A69" s="48"/>
      <c r="B69" s="77" t="s">
        <v>46</v>
      </c>
      <c r="C69" s="49"/>
      <c r="D69" s="96">
        <v>0</v>
      </c>
      <c r="E69" s="97">
        <v>0</v>
      </c>
      <c r="F69" s="95">
        <v>0</v>
      </c>
      <c r="G69" s="96">
        <v>0</v>
      </c>
      <c r="H69" s="97">
        <v>0</v>
      </c>
      <c r="I69" s="95">
        <v>0</v>
      </c>
      <c r="J69" s="96">
        <v>47.216164460000002</v>
      </c>
      <c r="K69" s="97">
        <v>47.216000000000001</v>
      </c>
      <c r="L69" s="95">
        <v>-1.6446000000058802E-4</v>
      </c>
      <c r="M69" s="96">
        <v>0</v>
      </c>
      <c r="N69" s="97">
        <v>0</v>
      </c>
      <c r="O69" s="95">
        <v>0</v>
      </c>
      <c r="P69" s="96">
        <v>0</v>
      </c>
      <c r="Q69" s="97">
        <v>0</v>
      </c>
      <c r="R69" s="95">
        <v>0</v>
      </c>
      <c r="S69" s="96">
        <v>47.216164460000002</v>
      </c>
      <c r="T69" s="97">
        <v>47.216000000000001</v>
      </c>
      <c r="U69" s="95">
        <v>-1.6446000000058802E-4</v>
      </c>
    </row>
    <row r="70" spans="1:23" s="50" customFormat="1" ht="18" customHeight="1" x14ac:dyDescent="0.3">
      <c r="A70" s="48"/>
      <c r="B70" s="77" t="s">
        <v>47</v>
      </c>
      <c r="C70" s="49"/>
      <c r="D70" s="96">
        <v>0</v>
      </c>
      <c r="E70" s="97">
        <v>0</v>
      </c>
      <c r="F70" s="95">
        <v>0</v>
      </c>
      <c r="G70" s="96">
        <v>130.87239125828009</v>
      </c>
      <c r="H70" s="97">
        <v>145.78199925000001</v>
      </c>
      <c r="I70" s="95">
        <v>14.909607991719923</v>
      </c>
      <c r="J70" s="96">
        <v>0</v>
      </c>
      <c r="K70" s="97">
        <v>0</v>
      </c>
      <c r="L70" s="95">
        <v>0</v>
      </c>
      <c r="M70" s="96">
        <v>0</v>
      </c>
      <c r="N70" s="97">
        <v>0</v>
      </c>
      <c r="O70" s="95">
        <v>0</v>
      </c>
      <c r="P70" s="96">
        <v>0</v>
      </c>
      <c r="Q70" s="97">
        <v>0</v>
      </c>
      <c r="R70" s="95">
        <v>0</v>
      </c>
      <c r="S70" s="96">
        <v>130.87239125828009</v>
      </c>
      <c r="T70" s="97">
        <v>145.78199925000001</v>
      </c>
      <c r="U70" s="95">
        <v>14.909607991719923</v>
      </c>
    </row>
    <row r="71" spans="1:23" s="50" customFormat="1" ht="18" customHeight="1" x14ac:dyDescent="0.3">
      <c r="A71" s="48"/>
      <c r="B71" s="55"/>
      <c r="C71" s="49"/>
      <c r="D71" s="106">
        <f>SUM(D68:D70)</f>
        <v>0</v>
      </c>
      <c r="E71" s="107">
        <f>SUM(E68:E70)</f>
        <v>0</v>
      </c>
      <c r="F71" s="108">
        <f t="shared" ref="F71" si="29">E71-D71</f>
        <v>0</v>
      </c>
      <c r="G71" s="106">
        <f>SUM(G68:G70)</f>
        <v>130.87239125828009</v>
      </c>
      <c r="H71" s="107">
        <f>SUM(H68:H70)</f>
        <v>145.78199925000001</v>
      </c>
      <c r="I71" s="108">
        <f t="shared" ref="I71" si="30">H71-G71</f>
        <v>14.909607991719923</v>
      </c>
      <c r="J71" s="106">
        <f>SUM(J68:J70)</f>
        <v>47.216164460000002</v>
      </c>
      <c r="K71" s="107">
        <f>SUM(K68:K70)</f>
        <v>47.216000000000001</v>
      </c>
      <c r="L71" s="108">
        <f t="shared" ref="L71" si="31">K71-J71</f>
        <v>-1.6446000000058802E-4</v>
      </c>
      <c r="M71" s="106">
        <f>SUM(M68:M70)</f>
        <v>631.29823195443487</v>
      </c>
      <c r="N71" s="107">
        <f>SUM(N68:N70)</f>
        <v>667.60622930999989</v>
      </c>
      <c r="O71" s="108">
        <f t="shared" ref="O71" si="32">N71-M71</f>
        <v>36.307997355565021</v>
      </c>
      <c r="P71" s="106">
        <f>SUM(P68:P70)</f>
        <v>0</v>
      </c>
      <c r="Q71" s="107">
        <f>SUM(Q68:Q70)</f>
        <v>0</v>
      </c>
      <c r="R71" s="108">
        <f t="shared" ref="R71" si="33">Q71-P71</f>
        <v>0</v>
      </c>
      <c r="S71" s="106">
        <f>SUM(S68:S70)</f>
        <v>809.38678767271495</v>
      </c>
      <c r="T71" s="107">
        <f>SUM(T68:T70)</f>
        <v>860.60422855999991</v>
      </c>
      <c r="U71" s="108">
        <f t="shared" ref="U71" si="34">T71-S71</f>
        <v>51.217440887284965</v>
      </c>
      <c r="V71" s="50" t="e">
        <f>SUM(#REF!)</f>
        <v>#REF!</v>
      </c>
    </row>
    <row r="72" spans="1:23" s="50" customFormat="1" ht="15" customHeight="1" x14ac:dyDescent="0.3">
      <c r="A72" s="48"/>
      <c r="B72" s="55"/>
      <c r="C72" s="49"/>
      <c r="D72" s="109"/>
      <c r="E72" s="110"/>
      <c r="F72" s="111"/>
      <c r="G72" s="109"/>
      <c r="H72" s="110"/>
      <c r="I72" s="111"/>
      <c r="J72" s="109"/>
      <c r="K72" s="110"/>
      <c r="L72" s="111"/>
      <c r="M72" s="109"/>
      <c r="N72" s="110"/>
      <c r="O72" s="111"/>
      <c r="P72" s="109"/>
      <c r="Q72" s="110"/>
      <c r="R72" s="111"/>
      <c r="S72" s="109"/>
      <c r="T72" s="110"/>
      <c r="U72" s="111"/>
    </row>
    <row r="73" spans="1:23" s="50" customFormat="1" ht="18" customHeight="1" x14ac:dyDescent="0.3">
      <c r="A73" s="48"/>
      <c r="B73" s="76" t="s">
        <v>48</v>
      </c>
      <c r="C73" s="49"/>
      <c r="D73" s="115">
        <f>SUM(D71,D65)</f>
        <v>4250.9663880210028</v>
      </c>
      <c r="E73" s="116">
        <f>SUM(E71,E65)</f>
        <v>4543.3593446699997</v>
      </c>
      <c r="F73" s="117">
        <f t="shared" ref="F73" si="35">E73-D73</f>
        <v>292.39295664899691</v>
      </c>
      <c r="G73" s="115">
        <f>SUM(G71,G65)</f>
        <v>1471.6552115277245</v>
      </c>
      <c r="H73" s="116">
        <f>SUM(H71,H65)</f>
        <v>1234.7498214399998</v>
      </c>
      <c r="I73" s="117">
        <f t="shared" ref="I73" si="36">H73-G73</f>
        <v>-236.90539008772475</v>
      </c>
      <c r="J73" s="115">
        <f>SUM(J71,J65)</f>
        <v>53.077636348799999</v>
      </c>
      <c r="K73" s="116">
        <f>SUM(K71,K65)</f>
        <v>52.982093020000001</v>
      </c>
      <c r="L73" s="117">
        <f>K73-J73</f>
        <v>-9.5543328799998051E-2</v>
      </c>
      <c r="M73" s="115">
        <f>SUM(M71,M65)</f>
        <v>631.29823195443487</v>
      </c>
      <c r="N73" s="116">
        <f>SUM(N71,N65)</f>
        <v>667.60622930999989</v>
      </c>
      <c r="O73" s="117">
        <f t="shared" ref="O73" si="37">N73-M73</f>
        <v>36.307997355565021</v>
      </c>
      <c r="P73" s="115">
        <f>SUM(P71,P65)</f>
        <v>924.28070838919461</v>
      </c>
      <c r="Q73" s="116">
        <f>SUM(Q71,Q65)</f>
        <v>933.83345439000004</v>
      </c>
      <c r="R73" s="117">
        <f t="shared" ref="R73" si="38">Q73-P73</f>
        <v>9.5527460008054277</v>
      </c>
      <c r="S73" s="115">
        <f>SUM(S71,S65)</f>
        <v>7331.278176241156</v>
      </c>
      <c r="T73" s="116">
        <f>SUM(T71,T65)</f>
        <v>7432.5309428299997</v>
      </c>
      <c r="U73" s="117">
        <f t="shared" ref="U73" si="39">T73-S73</f>
        <v>101.25276658884377</v>
      </c>
    </row>
    <row r="74" spans="1:23" s="50" customFormat="1" ht="15" customHeight="1" x14ac:dyDescent="0.3">
      <c r="A74" s="48"/>
      <c r="B74" s="55"/>
      <c r="C74" s="49"/>
      <c r="D74" s="48"/>
      <c r="E74" s="51"/>
      <c r="F74" s="52"/>
      <c r="G74" s="48"/>
      <c r="H74" s="51"/>
      <c r="I74" s="52"/>
      <c r="J74" s="48"/>
      <c r="K74" s="51"/>
      <c r="L74" s="52"/>
      <c r="M74" s="48"/>
      <c r="N74" s="51"/>
      <c r="O74" s="52"/>
      <c r="P74" s="48"/>
      <c r="Q74" s="51"/>
      <c r="R74" s="52"/>
      <c r="S74" s="48"/>
      <c r="T74" s="51"/>
      <c r="U74" s="52"/>
    </row>
    <row r="75" spans="1:23" s="50" customFormat="1" ht="18" customHeight="1" x14ac:dyDescent="0.3">
      <c r="A75" s="48"/>
      <c r="B75" s="19" t="s">
        <v>49</v>
      </c>
      <c r="C75" s="49"/>
      <c r="D75" s="48"/>
      <c r="E75" s="51"/>
      <c r="F75" s="52"/>
      <c r="G75" s="48"/>
      <c r="H75" s="51"/>
      <c r="I75" s="52"/>
      <c r="J75" s="48"/>
      <c r="K75" s="51"/>
      <c r="L75" s="52"/>
      <c r="M75" s="48"/>
      <c r="N75" s="51"/>
      <c r="O75" s="52"/>
      <c r="P75" s="48"/>
      <c r="Q75" s="51"/>
      <c r="R75" s="52"/>
      <c r="S75" s="48"/>
      <c r="T75" s="51"/>
      <c r="U75" s="52"/>
    </row>
    <row r="76" spans="1:23" s="50" customFormat="1" ht="18" customHeight="1" x14ac:dyDescent="0.3">
      <c r="A76" s="48"/>
      <c r="B76" s="77" t="s">
        <v>65</v>
      </c>
      <c r="C76" s="49"/>
      <c r="D76" s="96">
        <v>325.91152699999998</v>
      </c>
      <c r="E76" s="97">
        <v>337.26718805780007</v>
      </c>
      <c r="F76" s="95">
        <v>11.355661057800091</v>
      </c>
      <c r="G76" s="96">
        <v>456.75854399999997</v>
      </c>
      <c r="H76" s="97">
        <v>451.22853441280017</v>
      </c>
      <c r="I76" s="95">
        <v>-5.5300095871997996</v>
      </c>
      <c r="J76" s="96">
        <v>0</v>
      </c>
      <c r="K76" s="97">
        <v>0</v>
      </c>
      <c r="L76" s="95">
        <v>0</v>
      </c>
      <c r="M76" s="96">
        <v>0</v>
      </c>
      <c r="N76" s="97">
        <v>0</v>
      </c>
      <c r="O76" s="95">
        <v>0</v>
      </c>
      <c r="P76" s="96">
        <v>0</v>
      </c>
      <c r="Q76" s="97">
        <v>0</v>
      </c>
      <c r="R76" s="95">
        <v>0</v>
      </c>
      <c r="S76" s="96">
        <v>782.67007100000001</v>
      </c>
      <c r="T76" s="97">
        <v>788.49572247060019</v>
      </c>
      <c r="U76" s="95">
        <v>5.8256514706001781</v>
      </c>
    </row>
    <row r="77" spans="1:23" s="50" customFormat="1" ht="18" customHeight="1" x14ac:dyDescent="0.3">
      <c r="A77" s="48"/>
      <c r="B77" s="49"/>
      <c r="C77" s="49"/>
      <c r="D77" s="106">
        <f>SUM(D76)</f>
        <v>325.91152699999998</v>
      </c>
      <c r="E77" s="107">
        <f>SUM(E76)</f>
        <v>337.26718805780007</v>
      </c>
      <c r="F77" s="108">
        <f t="shared" ref="F77" si="40">E77-D77</f>
        <v>11.355661057800091</v>
      </c>
      <c r="G77" s="106">
        <f>SUM(G76)</f>
        <v>456.75854399999997</v>
      </c>
      <c r="H77" s="107">
        <f>SUM(H76)</f>
        <v>451.22853441280017</v>
      </c>
      <c r="I77" s="108">
        <f t="shared" ref="I77" si="41">H77-G77</f>
        <v>-5.5300095871997996</v>
      </c>
      <c r="J77" s="106">
        <f>SUM(J76)</f>
        <v>0</v>
      </c>
      <c r="K77" s="107">
        <f>SUM(K76)</f>
        <v>0</v>
      </c>
      <c r="L77" s="108">
        <f t="shared" ref="L77" si="42">K77-J77</f>
        <v>0</v>
      </c>
      <c r="M77" s="106">
        <f>SUM(M76)</f>
        <v>0</v>
      </c>
      <c r="N77" s="107">
        <f>SUM(N76)</f>
        <v>0</v>
      </c>
      <c r="O77" s="108">
        <f t="shared" ref="O77" si="43">N77-M77</f>
        <v>0</v>
      </c>
      <c r="P77" s="106">
        <f>SUM(P76)</f>
        <v>0</v>
      </c>
      <c r="Q77" s="107">
        <f>SUM(Q76)</f>
        <v>0</v>
      </c>
      <c r="R77" s="108">
        <f t="shared" ref="R77" si="44">Q77-P77</f>
        <v>0</v>
      </c>
      <c r="S77" s="106">
        <f>SUM(S76)</f>
        <v>782.67007100000001</v>
      </c>
      <c r="T77" s="107">
        <f>SUM(T76)</f>
        <v>788.49572247060019</v>
      </c>
      <c r="U77" s="108">
        <f t="shared" ref="U77" si="45">T77-S77</f>
        <v>5.8256514706001781</v>
      </c>
    </row>
    <row r="78" spans="1:23" s="50" customFormat="1" ht="15" customHeight="1" x14ac:dyDescent="0.3">
      <c r="A78" s="48"/>
      <c r="B78" s="49"/>
      <c r="C78" s="49"/>
      <c r="D78" s="109"/>
      <c r="E78" s="110"/>
      <c r="F78" s="111"/>
      <c r="G78" s="109"/>
      <c r="H78" s="110"/>
      <c r="I78" s="111"/>
      <c r="J78" s="109"/>
      <c r="K78" s="110"/>
      <c r="L78" s="111"/>
      <c r="M78" s="109"/>
      <c r="N78" s="110"/>
      <c r="O78" s="111"/>
      <c r="P78" s="109"/>
      <c r="Q78" s="110"/>
      <c r="R78" s="111"/>
      <c r="S78" s="109"/>
      <c r="T78" s="110"/>
      <c r="U78" s="111"/>
    </row>
    <row r="79" spans="1:23" s="67" customFormat="1" ht="20.25" customHeight="1" x14ac:dyDescent="0.3">
      <c r="A79" s="65"/>
      <c r="B79" s="78" t="s">
        <v>51</v>
      </c>
      <c r="C79" s="66"/>
      <c r="D79" s="112">
        <f>SUM(D73,D77)</f>
        <v>4576.877915021003</v>
      </c>
      <c r="E79" s="113">
        <f>SUM(E73,E77)</f>
        <v>4880.6265327277997</v>
      </c>
      <c r="F79" s="114">
        <f t="shared" ref="F79" si="46">E79-D79</f>
        <v>303.74861770679672</v>
      </c>
      <c r="G79" s="112">
        <f>SUM(G73,G77)</f>
        <v>1928.4137555277246</v>
      </c>
      <c r="H79" s="113">
        <f>SUM(H73,H77)</f>
        <v>1685.9783558528</v>
      </c>
      <c r="I79" s="114">
        <f t="shared" ref="I79" si="47">H79-G79</f>
        <v>-242.43539967492461</v>
      </c>
      <c r="J79" s="112">
        <f>SUM(J73,J77)</f>
        <v>53.077636348799999</v>
      </c>
      <c r="K79" s="113">
        <f>SUM(K73,K77)</f>
        <v>52.982093020000001</v>
      </c>
      <c r="L79" s="114">
        <f t="shared" ref="L79" si="48">K79-J79</f>
        <v>-9.5543328799998051E-2</v>
      </c>
      <c r="M79" s="112">
        <f>SUM(M73,M77)</f>
        <v>631.29823195443487</v>
      </c>
      <c r="N79" s="113">
        <f>SUM(N73,N77)</f>
        <v>667.60622930999989</v>
      </c>
      <c r="O79" s="114">
        <f t="shared" ref="O79" si="49">N79-M79</f>
        <v>36.307997355565021</v>
      </c>
      <c r="P79" s="112">
        <f>SUM(P73,P77)</f>
        <v>924.28070838919461</v>
      </c>
      <c r="Q79" s="113">
        <f>SUM(Q73,Q77)</f>
        <v>933.83345439000004</v>
      </c>
      <c r="R79" s="114">
        <f t="shared" ref="R79" si="50">Q79-P79</f>
        <v>9.5527460008054277</v>
      </c>
      <c r="S79" s="112">
        <f>SUM(S73,S77)</f>
        <v>8113.9482472411564</v>
      </c>
      <c r="T79" s="113">
        <f>SUM(T73,T77)</f>
        <v>8221.0266653006001</v>
      </c>
      <c r="U79" s="114">
        <f t="shared" ref="U79" si="51">T79-S79</f>
        <v>107.07841805944372</v>
      </c>
      <c r="V79" s="50"/>
      <c r="W79" s="50"/>
    </row>
    <row r="80" spans="1:23" s="3" customFormat="1" x14ac:dyDescent="0.25"/>
    <row r="81" spans="19:19" ht="21" x14ac:dyDescent="0.35">
      <c r="S81" s="122"/>
    </row>
  </sheetData>
  <mergeCells count="24">
    <mergeCell ref="U9:U10"/>
    <mergeCell ref="E9:E10"/>
    <mergeCell ref="F9:F10"/>
    <mergeCell ref="H9:H10"/>
    <mergeCell ref="I9:I10"/>
    <mergeCell ref="K9:K10"/>
    <mergeCell ref="L9:L10"/>
    <mergeCell ref="N9:N10"/>
    <mergeCell ref="O9:O10"/>
    <mergeCell ref="Q9:Q10"/>
    <mergeCell ref="R9:R10"/>
    <mergeCell ref="T9:T10"/>
    <mergeCell ref="A1:V1"/>
    <mergeCell ref="A3:V3"/>
    <mergeCell ref="A5:V5"/>
    <mergeCell ref="A6:V6"/>
    <mergeCell ref="D8:F8"/>
    <mergeCell ref="G8:I8"/>
    <mergeCell ref="J8:L8"/>
    <mergeCell ref="M8:O8"/>
    <mergeCell ref="P8:R8"/>
    <mergeCell ref="S8:U8"/>
    <mergeCell ref="A2:V2"/>
    <mergeCell ref="A4:V4"/>
  </mergeCells>
  <printOptions horizontalCentered="1"/>
  <pageMargins left="0.4" right="0.4" top="0.75" bottom="0.65" header="0.3" footer="0.3"/>
  <pageSetup scale="38" orientation="landscape" r:id="rId1"/>
  <colBreaks count="1" manualBreakCount="1">
    <brk id="2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4" name="Button 5">
              <controlPr defaultSize="0" print="0" autoFill="0" autoPict="0" macro="[0]!Macro6">
                <anchor moveWithCells="1" sizeWithCells="1">
                  <from>
                    <xdr:col>23</xdr:col>
                    <xdr:colOff>9525</xdr:colOff>
                    <xdr:row>0</xdr:row>
                    <xdr:rowOff>295275</xdr:rowOff>
                  </from>
                  <to>
                    <xdr:col>27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5" name="Button 6">
              <controlPr defaultSize="0" print="0" autoFill="0" autoPict="0" macro="[0]!Macro7">
                <anchor moveWithCells="1" sizeWithCells="1">
                  <from>
                    <xdr:col>23</xdr:col>
                    <xdr:colOff>28575</xdr:colOff>
                    <xdr:row>5</xdr:row>
                    <xdr:rowOff>38100</xdr:rowOff>
                  </from>
                  <to>
                    <xdr:col>26</xdr:col>
                    <xdr:colOff>600075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Cons Subsidies Accrual-Rounded</vt:lpstr>
      <vt:lpstr>Cons Subsidies CASH-Rounded</vt:lpstr>
      <vt:lpstr>'Cons Subsidies Accrual-Rounded'!Print_Area</vt:lpstr>
      <vt:lpstr>'Cons Subsidies CASH-Rounded'!Print_Area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Birch, Hannah</dc:creator>
  <cp:lastModifiedBy>Birch, Hannah</cp:lastModifiedBy>
  <cp:lastPrinted>2020-01-15T19:55:51Z</cp:lastPrinted>
  <dcterms:created xsi:type="dcterms:W3CDTF">2019-09-09T16:24:34Z</dcterms:created>
  <dcterms:modified xsi:type="dcterms:W3CDTF">2020-01-16T21:14:25Z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