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24226"/>
  <mc:AlternateContent xmlns:mc="http://schemas.openxmlformats.org/markup-compatibility/2006">
    <mc:Choice Requires="x15">
      <x15ac:absPath xmlns:x15ac="http://schemas.microsoft.com/office/spreadsheetml/2010/11/ac" url="S:\BGT_Shared\2020\2020 AAG Monthly Reports\Consolidated\01-2020\MTA Consolidated Reports. pdfs\Excel &amp; Word\Reports for Joshua\"/>
    </mc:Choice>
  </mc:AlternateContent>
  <bookViews>
    <workbookView xWindow="0" yWindow="0" windowWidth="28800" windowHeight="12435" tabRatio="793" firstSheet="2" activeTab="2"/>
  </bookViews>
  <sheets>
    <sheet name="Accrued Data" sheetId="24" state="hidden" r:id="rId1"/>
    <sheet name="Chart1" sheetId="116" state="hidden" r:id="rId2"/>
    <sheet name="Consolidated Variance Data" sheetId="6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2">'Consolidated Variance Data'!$A$1:$L$59</definedName>
    <definedName name="_xlnm.Print_Area">#REF!</definedName>
    <definedName name="Print_Area_MI">#REF!</definedName>
    <definedName name="Print_Area_Reset">OFFSET(Full_Print,0,0,Last_Row)</definedName>
    <definedName name="_xlnm.Print_Titles" localSheetId="2">'Consolidated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localSheetId="2" hidden="1">{#N/A,#N/A,TRUE,"Flash"}</definedName>
    <definedName name="wrn.Flash." hidden="1">{#N/A,#N/A,TRUE,"Flash"}</definedName>
    <definedName name="x">"V2006-12-31"</definedName>
    <definedName name="xxx">[4]Details!#REF!</definedName>
    <definedName name="xxxx" localSheetId="0" hidden="1">{#N/A,#N/A,TRUE,"Flash"}</definedName>
    <definedName name="xxxx" localSheetId="2" hidden="1">{#N/A,#N/A,TRUE,"Flash"}</definedName>
    <definedName name="xxxx" hidden="1">{#N/A,#N/A,TRUE,"Flash"}</definedName>
    <definedName name="Years">[11]Input!$C$24:$C$29</definedName>
    <definedName name="z">38762.5848726852</definedName>
  </definedNames>
  <calcPr calcId="171027"/>
</workbook>
</file>

<file path=xl/calcChain.xml><?xml version="1.0" encoding="utf-8"?>
<calcChain xmlns="http://schemas.openxmlformats.org/spreadsheetml/2006/main">
  <c r="J22" i="64" l="1"/>
  <c r="I22" i="64"/>
  <c r="E22" i="64"/>
  <c r="D22" i="64"/>
  <c r="J21" i="64"/>
  <c r="I21" i="64"/>
  <c r="E21" i="64"/>
  <c r="D21" i="64"/>
  <c r="J16" i="64"/>
  <c r="I16" i="64"/>
  <c r="E16" i="64"/>
  <c r="D16" i="64"/>
  <c r="J29" i="64"/>
  <c r="I29" i="64"/>
  <c r="E29" i="64"/>
  <c r="D29" i="64"/>
  <c r="J26" i="64"/>
  <c r="I26" i="64"/>
  <c r="E26" i="64"/>
  <c r="D26" i="64"/>
  <c r="J15" i="64"/>
  <c r="I15" i="64"/>
  <c r="J14" i="64"/>
  <c r="I14" i="64"/>
  <c r="E14" i="64"/>
  <c r="D14" i="64"/>
  <c r="J54" i="64"/>
  <c r="I54" i="64"/>
  <c r="J51" i="64"/>
  <c r="I51" i="64"/>
  <c r="J47" i="64"/>
  <c r="I47" i="64"/>
  <c r="J46" i="64"/>
  <c r="I46" i="64"/>
  <c r="J41" i="64"/>
  <c r="I41" i="64"/>
  <c r="J40" i="64"/>
  <c r="I40" i="64"/>
  <c r="J39" i="64"/>
  <c r="I39" i="64"/>
  <c r="J31" i="64"/>
  <c r="I31" i="64"/>
  <c r="E54" i="64"/>
  <c r="D54" i="64"/>
  <c r="E51" i="64"/>
  <c r="D51" i="64"/>
  <c r="E47" i="64"/>
  <c r="D47" i="64"/>
  <c r="E46" i="64"/>
  <c r="D46" i="64"/>
  <c r="E41" i="64"/>
  <c r="D41" i="64"/>
  <c r="E40" i="64"/>
  <c r="D40" i="64"/>
  <c r="E39" i="64"/>
  <c r="D39" i="64"/>
  <c r="E31" i="64"/>
  <c r="D31" i="64"/>
  <c r="E15" i="64"/>
  <c r="D15" i="64"/>
  <c r="B4" i="64" l="1"/>
  <c r="L7" i="64" l="1"/>
  <c r="AI75" i="24" l="1"/>
  <c r="AH75" i="24"/>
  <c r="Y76" i="24"/>
  <c r="X76" i="24"/>
  <c r="AH76" i="24" s="1"/>
  <c r="F76" i="24"/>
  <c r="P76" i="24" s="1"/>
  <c r="E76" i="24"/>
  <c r="O76" i="24" s="1"/>
  <c r="AF76" i="24"/>
  <c r="AE76" i="24"/>
  <c r="M76" i="24"/>
  <c r="L76" i="24"/>
  <c r="AF75" i="24"/>
  <c r="AE75" i="24"/>
  <c r="Z75" i="24"/>
  <c r="AA75" i="24" s="1"/>
  <c r="P75" i="24"/>
  <c r="O75" i="24"/>
  <c r="M75" i="24"/>
  <c r="L75" i="24"/>
  <c r="G75" i="24"/>
  <c r="H75" i="24" s="1"/>
  <c r="R75" i="24" s="1"/>
  <c r="AH69" i="24"/>
  <c r="AK69" i="24" s="1"/>
  <c r="AD69" i="24"/>
  <c r="AC69" i="24"/>
  <c r="AF69" i="24" s="1"/>
  <c r="X69" i="24"/>
  <c r="AA69" i="24" s="1"/>
  <c r="O69" i="24"/>
  <c r="Q69" i="24" s="1"/>
  <c r="K69" i="24"/>
  <c r="J69" i="24"/>
  <c r="E69" i="24"/>
  <c r="H69" i="24" s="1"/>
  <c r="AD68" i="24"/>
  <c r="AC68" i="24"/>
  <c r="Y68" i="24"/>
  <c r="X68" i="24"/>
  <c r="V68" i="24"/>
  <c r="M68" i="24"/>
  <c r="L68" i="24"/>
  <c r="F68" i="24"/>
  <c r="P68" i="24" s="1"/>
  <c r="E68" i="24"/>
  <c r="O68" i="24" s="1"/>
  <c r="AD67" i="24"/>
  <c r="AC67" i="24"/>
  <c r="Y67" i="24"/>
  <c r="X67" i="24"/>
  <c r="V67" i="24"/>
  <c r="M67" i="24"/>
  <c r="L67" i="24"/>
  <c r="F67" i="24"/>
  <c r="E67" i="24"/>
  <c r="O67" i="24" s="1"/>
  <c r="AD66" i="24"/>
  <c r="AC66" i="24"/>
  <c r="AF66" i="24" s="1"/>
  <c r="Y66" i="24"/>
  <c r="X66" i="24"/>
  <c r="M66" i="24"/>
  <c r="L66" i="24"/>
  <c r="F66" i="24"/>
  <c r="P66" i="24" s="1"/>
  <c r="E66" i="24"/>
  <c r="AD62" i="24"/>
  <c r="AC62" i="24"/>
  <c r="AF62" i="24" s="1"/>
  <c r="Y62" i="24"/>
  <c r="X62" i="24"/>
  <c r="K62" i="24"/>
  <c r="J62" i="24"/>
  <c r="M62" i="24" s="1"/>
  <c r="F62" i="24"/>
  <c r="E62" i="24"/>
  <c r="H62" i="24" s="1"/>
  <c r="AI61" i="24"/>
  <c r="AI62" i="24" s="1"/>
  <c r="AH61" i="24"/>
  <c r="AF61" i="24"/>
  <c r="AE61" i="24"/>
  <c r="AE62" i="24" s="1"/>
  <c r="AA61" i="24"/>
  <c r="Z61" i="24"/>
  <c r="P61" i="24"/>
  <c r="P62" i="24" s="1"/>
  <c r="O61" i="24"/>
  <c r="M61" i="24"/>
  <c r="L61" i="24"/>
  <c r="L62" i="24" s="1"/>
  <c r="H61" i="24"/>
  <c r="G61" i="24"/>
  <c r="AD57" i="24"/>
  <c r="AC57" i="24"/>
  <c r="AF57" i="24" s="1"/>
  <c r="Y57" i="24"/>
  <c r="X57" i="24"/>
  <c r="P57" i="24"/>
  <c r="O57" i="24"/>
  <c r="R57" i="24" s="1"/>
  <c r="M57" i="24"/>
  <c r="L57" i="24"/>
  <c r="H57" i="24"/>
  <c r="G57" i="24"/>
  <c r="K56" i="24"/>
  <c r="J56" i="24"/>
  <c r="J58" i="24" s="1"/>
  <c r="M58" i="24" s="1"/>
  <c r="AD54" i="24"/>
  <c r="AI54" i="24" s="1"/>
  <c r="AC54" i="24"/>
  <c r="AF54" i="24" s="1"/>
  <c r="AA54" i="24"/>
  <c r="Z54" i="24"/>
  <c r="P54" i="24"/>
  <c r="O54" i="24"/>
  <c r="M54" i="24"/>
  <c r="L54" i="24"/>
  <c r="H54" i="24"/>
  <c r="G54" i="24"/>
  <c r="AD53" i="24"/>
  <c r="AC53" i="24"/>
  <c r="AF53" i="24" s="1"/>
  <c r="Y53" i="24"/>
  <c r="X53" i="24"/>
  <c r="AA53" i="24" s="1"/>
  <c r="M53" i="24"/>
  <c r="L53" i="24"/>
  <c r="F53" i="24"/>
  <c r="P53" i="24" s="1"/>
  <c r="E53" i="24"/>
  <c r="O53" i="24" s="1"/>
  <c r="R53" i="24" s="1"/>
  <c r="AD52" i="24"/>
  <c r="AC52" i="24"/>
  <c r="AF52" i="24" s="1"/>
  <c r="AA52" i="24"/>
  <c r="Y52" i="24"/>
  <c r="Z52" i="24" s="1"/>
  <c r="P52" i="24"/>
  <c r="O52" i="24"/>
  <c r="M52" i="24"/>
  <c r="L52" i="24"/>
  <c r="H52" i="24"/>
  <c r="G52" i="24"/>
  <c r="AD51" i="24"/>
  <c r="AC51" i="24"/>
  <c r="AF51" i="24" s="1"/>
  <c r="Y51" i="24"/>
  <c r="X51" i="24"/>
  <c r="M51" i="24"/>
  <c r="L51" i="24"/>
  <c r="F51" i="24"/>
  <c r="P51" i="24" s="1"/>
  <c r="E51" i="24"/>
  <c r="O51" i="24" s="1"/>
  <c r="AD49" i="24"/>
  <c r="AC49" i="24"/>
  <c r="Y49" i="24"/>
  <c r="X49" i="24"/>
  <c r="K49" i="24"/>
  <c r="J49" i="24"/>
  <c r="F49" i="24"/>
  <c r="E49" i="24"/>
  <c r="AD47" i="24"/>
  <c r="AC47" i="24"/>
  <c r="Y47" i="24"/>
  <c r="X47" i="24"/>
  <c r="K47" i="24"/>
  <c r="J47" i="24"/>
  <c r="F47" i="24"/>
  <c r="E47" i="24"/>
  <c r="AD46" i="24"/>
  <c r="AC46" i="24"/>
  <c r="Y46" i="24"/>
  <c r="X46" i="24"/>
  <c r="K46" i="24"/>
  <c r="J46" i="24"/>
  <c r="F46" i="24"/>
  <c r="E46" i="24"/>
  <c r="AD45" i="24"/>
  <c r="AC45" i="24"/>
  <c r="Y45" i="24"/>
  <c r="X45" i="24"/>
  <c r="K45" i="24"/>
  <c r="J45" i="24"/>
  <c r="F45" i="24"/>
  <c r="E45" i="24"/>
  <c r="AD44" i="24"/>
  <c r="AC44" i="24"/>
  <c r="Y44" i="24"/>
  <c r="X44" i="24"/>
  <c r="K44" i="24"/>
  <c r="J44" i="24"/>
  <c r="F44" i="24"/>
  <c r="E44" i="24"/>
  <c r="AD43" i="24"/>
  <c r="AC43" i="24"/>
  <c r="AF43" i="24" s="1"/>
  <c r="Y43" i="24"/>
  <c r="X43" i="24"/>
  <c r="K43" i="24"/>
  <c r="J43" i="24"/>
  <c r="F43" i="24"/>
  <c r="E43" i="24"/>
  <c r="AD42" i="24"/>
  <c r="AC42" i="24"/>
  <c r="Y42" i="24"/>
  <c r="X42" i="24"/>
  <c r="K42" i="24"/>
  <c r="J42" i="24"/>
  <c r="M42" i="24" s="1"/>
  <c r="F42" i="24"/>
  <c r="E42" i="24"/>
  <c r="AD41" i="24"/>
  <c r="AC41" i="24"/>
  <c r="Y41" i="24"/>
  <c r="X41" i="24"/>
  <c r="K41" i="24"/>
  <c r="J41" i="24"/>
  <c r="F41" i="24"/>
  <c r="E41" i="24"/>
  <c r="AI40" i="24"/>
  <c r="AH40" i="24"/>
  <c r="AK40" i="24" s="1"/>
  <c r="AF40" i="24"/>
  <c r="AE40" i="24"/>
  <c r="AA40" i="24"/>
  <c r="Z40" i="24"/>
  <c r="P40" i="24"/>
  <c r="O40" i="24"/>
  <c r="R40" i="24" s="1"/>
  <c r="M40" i="24"/>
  <c r="L40" i="24"/>
  <c r="H40" i="24"/>
  <c r="G40" i="24"/>
  <c r="AI39" i="24"/>
  <c r="AH39" i="24"/>
  <c r="AK39" i="24" s="1"/>
  <c r="AF39" i="24"/>
  <c r="AE39" i="24"/>
  <c r="AA39" i="24"/>
  <c r="Z39" i="24"/>
  <c r="P39" i="24"/>
  <c r="O39" i="24"/>
  <c r="R39" i="24" s="1"/>
  <c r="M39" i="24"/>
  <c r="L39" i="24"/>
  <c r="H39" i="24"/>
  <c r="G39" i="24"/>
  <c r="AD38" i="24"/>
  <c r="AC38" i="24"/>
  <c r="Y38" i="24"/>
  <c r="X38" i="24"/>
  <c r="K38" i="24"/>
  <c r="J38" i="24"/>
  <c r="F38" i="24"/>
  <c r="E38" i="24"/>
  <c r="AI37" i="24"/>
  <c r="AH37" i="24"/>
  <c r="AK37" i="24" s="1"/>
  <c r="AF37" i="24"/>
  <c r="AE37" i="24"/>
  <c r="AA37" i="24"/>
  <c r="Z37" i="24"/>
  <c r="P37" i="24"/>
  <c r="O37" i="24"/>
  <c r="R37" i="24" s="1"/>
  <c r="M37" i="24"/>
  <c r="L37" i="24"/>
  <c r="H37" i="24"/>
  <c r="G37" i="24"/>
  <c r="AI36" i="24"/>
  <c r="AH36" i="24"/>
  <c r="AK36" i="24" s="1"/>
  <c r="AF36" i="24"/>
  <c r="AE36" i="24"/>
  <c r="AA36" i="24"/>
  <c r="Z36" i="24"/>
  <c r="P36" i="24"/>
  <c r="O36" i="24"/>
  <c r="R36" i="24" s="1"/>
  <c r="M36" i="24"/>
  <c r="L36" i="24"/>
  <c r="H36" i="24"/>
  <c r="G36" i="24"/>
  <c r="AD35" i="24"/>
  <c r="AC35" i="24"/>
  <c r="Y35" i="24"/>
  <c r="X35" i="24"/>
  <c r="K35" i="24"/>
  <c r="J35" i="24"/>
  <c r="F35" i="24"/>
  <c r="E35" i="24"/>
  <c r="AD33" i="24"/>
  <c r="AC33" i="24"/>
  <c r="Y33" i="24"/>
  <c r="X33" i="24"/>
  <c r="K33" i="24"/>
  <c r="J33" i="24"/>
  <c r="F33" i="24"/>
  <c r="E33" i="24"/>
  <c r="AD31" i="24"/>
  <c r="AC31" i="24"/>
  <c r="Y31" i="24"/>
  <c r="X31" i="24"/>
  <c r="K31" i="24"/>
  <c r="J31" i="24"/>
  <c r="F31" i="24"/>
  <c r="E31" i="24"/>
  <c r="AD30" i="24"/>
  <c r="AC30" i="24"/>
  <c r="Y30" i="24"/>
  <c r="X30" i="24"/>
  <c r="K30" i="24"/>
  <c r="J30" i="24"/>
  <c r="F30" i="24"/>
  <c r="E30" i="24"/>
  <c r="AD29" i="24"/>
  <c r="AC29" i="24"/>
  <c r="Y29" i="24"/>
  <c r="X29" i="24"/>
  <c r="K29" i="24"/>
  <c r="J29" i="24"/>
  <c r="F29" i="24"/>
  <c r="E29" i="24"/>
  <c r="AD28" i="24"/>
  <c r="AC28" i="24"/>
  <c r="Y28" i="24"/>
  <c r="X28" i="24"/>
  <c r="V28" i="24"/>
  <c r="K28" i="24"/>
  <c r="J28" i="24"/>
  <c r="F28" i="24"/>
  <c r="E28" i="24"/>
  <c r="AD27" i="24"/>
  <c r="AC27" i="24"/>
  <c r="Y27" i="24"/>
  <c r="X27" i="24"/>
  <c r="K27" i="24"/>
  <c r="J27" i="24"/>
  <c r="F27" i="24"/>
  <c r="E27" i="24"/>
  <c r="AD26" i="24"/>
  <c r="AC26" i="24"/>
  <c r="Y26" i="24"/>
  <c r="X26" i="24"/>
  <c r="K26" i="24"/>
  <c r="J26" i="24"/>
  <c r="F26" i="24"/>
  <c r="E26" i="24"/>
  <c r="AD25" i="24"/>
  <c r="AC25" i="24"/>
  <c r="Y25" i="24"/>
  <c r="X25" i="24"/>
  <c r="K25" i="24"/>
  <c r="J25" i="24"/>
  <c r="F25" i="24"/>
  <c r="E25" i="24"/>
  <c r="AD22" i="24"/>
  <c r="AC22" i="24"/>
  <c r="Y22" i="24"/>
  <c r="X22" i="24"/>
  <c r="K22" i="24"/>
  <c r="J22" i="24"/>
  <c r="F22" i="24"/>
  <c r="E22" i="24"/>
  <c r="AD20" i="24"/>
  <c r="AC20" i="24"/>
  <c r="Y20" i="24"/>
  <c r="X20" i="24"/>
  <c r="K20" i="24"/>
  <c r="K21" i="24" s="1"/>
  <c r="J20" i="24"/>
  <c r="F20" i="24"/>
  <c r="E20" i="24"/>
  <c r="H20" i="24" s="1"/>
  <c r="BN19" i="24"/>
  <c r="AD19" i="24"/>
  <c r="AC19" i="24"/>
  <c r="Y19" i="24"/>
  <c r="X19" i="24"/>
  <c r="M19" i="24"/>
  <c r="L19" i="24"/>
  <c r="F19" i="24"/>
  <c r="P19" i="24" s="1"/>
  <c r="E19" i="24"/>
  <c r="O19" i="24" s="1"/>
  <c r="AD18" i="24"/>
  <c r="AI18" i="24" s="1"/>
  <c r="AC18" i="24"/>
  <c r="AA18" i="24"/>
  <c r="Z18" i="24"/>
  <c r="P18" i="24"/>
  <c r="O18" i="24"/>
  <c r="R18" i="24" s="1"/>
  <c r="M18" i="24"/>
  <c r="L18" i="24"/>
  <c r="H18" i="24"/>
  <c r="G18" i="24"/>
  <c r="AD17" i="24"/>
  <c r="AC17" i="24"/>
  <c r="AH17" i="24" s="1"/>
  <c r="AK17" i="24" s="1"/>
  <c r="AA17" i="24"/>
  <c r="Z17" i="24"/>
  <c r="P17" i="24"/>
  <c r="O17" i="24"/>
  <c r="R17" i="24" s="1"/>
  <c r="M17" i="24"/>
  <c r="L17" i="24"/>
  <c r="H17" i="24"/>
  <c r="G17" i="24"/>
  <c r="BN16" i="24"/>
  <c r="AD16" i="24"/>
  <c r="AC16" i="24"/>
  <c r="AF16" i="24" s="1"/>
  <c r="Y16" i="24"/>
  <c r="X16" i="24"/>
  <c r="M16" i="24"/>
  <c r="L16" i="24"/>
  <c r="F16" i="24"/>
  <c r="P16" i="24" s="1"/>
  <c r="E16" i="24"/>
  <c r="O16" i="24" s="1"/>
  <c r="AD15" i="24"/>
  <c r="AC15" i="24"/>
  <c r="Y15" i="24"/>
  <c r="X15" i="24"/>
  <c r="M15" i="24"/>
  <c r="L15" i="24"/>
  <c r="F15" i="24"/>
  <c r="P15" i="24" s="1"/>
  <c r="E15" i="24"/>
  <c r="X13" i="24"/>
  <c r="AC13" i="24" s="1"/>
  <c r="AH13" i="24" s="1"/>
  <c r="O13" i="24"/>
  <c r="J13" i="24"/>
  <c r="V5" i="24"/>
  <c r="AA57" i="24"/>
  <c r="AE54" i="24" l="1"/>
  <c r="AJ54" i="24" s="1"/>
  <c r="AH57" i="24"/>
  <c r="AK57" i="24" s="1"/>
  <c r="AH54" i="24"/>
  <c r="AK54" i="24" s="1"/>
  <c r="AE53" i="24"/>
  <c r="AH51" i="24"/>
  <c r="AI53" i="24"/>
  <c r="AI57" i="24"/>
  <c r="Q61" i="24"/>
  <c r="Q62" i="24" s="1"/>
  <c r="AJ61" i="24"/>
  <c r="AJ62" i="24" s="1"/>
  <c r="AI66" i="24"/>
  <c r="AI52" i="24"/>
  <c r="AH16" i="24"/>
  <c r="AI51" i="24"/>
  <c r="AE52" i="24"/>
  <c r="AJ52" i="24" s="1"/>
  <c r="Q57" i="24"/>
  <c r="AE51" i="24"/>
  <c r="AH43" i="24"/>
  <c r="Z46" i="24"/>
  <c r="AA46" i="24" s="1"/>
  <c r="Z69" i="24"/>
  <c r="Z45" i="24"/>
  <c r="AA45" i="24" s="1"/>
  <c r="P25" i="24"/>
  <c r="Z31" i="24"/>
  <c r="AA31" i="24" s="1"/>
  <c r="O62" i="24"/>
  <c r="R62" i="24" s="1"/>
  <c r="AE57" i="24"/>
  <c r="Z26" i="24"/>
  <c r="AA26" i="24" s="1"/>
  <c r="R61" i="24"/>
  <c r="Q75" i="24"/>
  <c r="Z62" i="24"/>
  <c r="E21" i="24"/>
  <c r="AI68" i="24"/>
  <c r="O44" i="24"/>
  <c r="AH44" i="24"/>
  <c r="AH46" i="24"/>
  <c r="AH47" i="24"/>
  <c r="G66" i="24"/>
  <c r="H66" i="24" s="1"/>
  <c r="Z57" i="24"/>
  <c r="Q76" i="24"/>
  <c r="AH52" i="24"/>
  <c r="AK52" i="24" s="1"/>
  <c r="G62" i="24"/>
  <c r="AH62" i="24"/>
  <c r="AK62" i="24" s="1"/>
  <c r="Z51" i="24"/>
  <c r="AA51" i="24" s="1"/>
  <c r="AF17" i="24"/>
  <c r="AE19" i="24"/>
  <c r="G20" i="24"/>
  <c r="G43" i="24"/>
  <c r="H43" i="24" s="1"/>
  <c r="L69" i="24"/>
  <c r="O66" i="24"/>
  <c r="Q66" i="24" s="1"/>
  <c r="R66" i="24" s="1"/>
  <c r="AA62" i="24"/>
  <c r="AE26" i="24"/>
  <c r="AF26" i="24" s="1"/>
  <c r="AE27" i="24"/>
  <c r="AF27" i="24" s="1"/>
  <c r="AJ75" i="24"/>
  <c r="AK75" i="24" s="1"/>
  <c r="AK61" i="24"/>
  <c r="AI15" i="24"/>
  <c r="AI19" i="24"/>
  <c r="AH20" i="24"/>
  <c r="AH25" i="24"/>
  <c r="AH27" i="24"/>
  <c r="AI28" i="24"/>
  <c r="AI30" i="24"/>
  <c r="AI35" i="24"/>
  <c r="AJ40" i="24"/>
  <c r="AI44" i="24"/>
  <c r="AI45" i="24"/>
  <c r="P47" i="24"/>
  <c r="AE47" i="24"/>
  <c r="AF47" i="24" s="1"/>
  <c r="AI67" i="24"/>
  <c r="L56" i="24"/>
  <c r="AC56" i="24"/>
  <c r="AE16" i="24"/>
  <c r="AH28" i="24"/>
  <c r="Q36" i="24"/>
  <c r="O41" i="24"/>
  <c r="O42" i="24"/>
  <c r="Z68" i="24"/>
  <c r="AA68" i="24" s="1"/>
  <c r="AF19" i="24"/>
  <c r="X32" i="24"/>
  <c r="AE66" i="24"/>
  <c r="X21" i="24"/>
  <c r="L25" i="24"/>
  <c r="M25" i="24" s="1"/>
  <c r="L26" i="24"/>
  <c r="M26" i="24" s="1"/>
  <c r="L27" i="24"/>
  <c r="M27" i="24" s="1"/>
  <c r="L28" i="24"/>
  <c r="M28" i="24" s="1"/>
  <c r="P31" i="24"/>
  <c r="AI38" i="24"/>
  <c r="AI41" i="24"/>
  <c r="AI42" i="24"/>
  <c r="P43" i="24"/>
  <c r="AI43" i="24"/>
  <c r="P44" i="24"/>
  <c r="AI47" i="24"/>
  <c r="M56" i="24"/>
  <c r="AD21" i="24"/>
  <c r="L38" i="24"/>
  <c r="AE38" i="24"/>
  <c r="AF38" i="24" s="1"/>
  <c r="L46" i="24"/>
  <c r="M46" i="24" s="1"/>
  <c r="Z67" i="24"/>
  <c r="AA67" i="24" s="1"/>
  <c r="Q40" i="24"/>
  <c r="Q51" i="24"/>
  <c r="R51" i="24" s="1"/>
  <c r="K32" i="24"/>
  <c r="AI46" i="24"/>
  <c r="J32" i="24"/>
  <c r="Z28" i="24"/>
  <c r="AA28" i="24" s="1"/>
  <c r="L20" i="24"/>
  <c r="M20" i="24" s="1"/>
  <c r="F32" i="24"/>
  <c r="P26" i="24"/>
  <c r="P27" i="24"/>
  <c r="P28" i="24"/>
  <c r="O29" i="24"/>
  <c r="G30" i="24"/>
  <c r="H30" i="24" s="1"/>
  <c r="G31" i="24"/>
  <c r="H31" i="24" s="1"/>
  <c r="O35" i="24"/>
  <c r="AJ37" i="24"/>
  <c r="AE45" i="24"/>
  <c r="AF45" i="24" s="1"/>
  <c r="AE46" i="24"/>
  <c r="AF46" i="24" s="1"/>
  <c r="L31" i="24"/>
  <c r="M31" i="24" s="1"/>
  <c r="O43" i="24"/>
  <c r="AJ39" i="24"/>
  <c r="P41" i="24"/>
  <c r="Q16" i="24"/>
  <c r="R16" i="24" s="1"/>
  <c r="L44" i="24"/>
  <c r="M44" i="24" s="1"/>
  <c r="AE44" i="24"/>
  <c r="AF44" i="24" s="1"/>
  <c r="L30" i="24"/>
  <c r="M30" i="24" s="1"/>
  <c r="L35" i="24"/>
  <c r="M35" i="24" s="1"/>
  <c r="Y21" i="24"/>
  <c r="P20" i="24"/>
  <c r="P42" i="24"/>
  <c r="O47" i="24"/>
  <c r="E56" i="24"/>
  <c r="E58" i="24" s="1"/>
  <c r="O58" i="24" s="1"/>
  <c r="AE69" i="24"/>
  <c r="Z15" i="24"/>
  <c r="AA15" i="24" s="1"/>
  <c r="AH29" i="24"/>
  <c r="AH30" i="24"/>
  <c r="AE35" i="24"/>
  <c r="AF35" i="24" s="1"/>
  <c r="Z44" i="24"/>
  <c r="AA44" i="24" s="1"/>
  <c r="AH45" i="24"/>
  <c r="P45" i="24"/>
  <c r="AH26" i="24"/>
  <c r="Q37" i="24"/>
  <c r="L43" i="24"/>
  <c r="Z16" i="24"/>
  <c r="AA16" i="24" s="1"/>
  <c r="J21" i="24"/>
  <c r="L21" i="24" s="1"/>
  <c r="G26" i="24"/>
  <c r="H26" i="24" s="1"/>
  <c r="G27" i="24"/>
  <c r="H27" i="24" s="1"/>
  <c r="AE29" i="24"/>
  <c r="AF29" i="24" s="1"/>
  <c r="AE31" i="24"/>
  <c r="AF31" i="24" s="1"/>
  <c r="AH38" i="24"/>
  <c r="Z41" i="24"/>
  <c r="AA41" i="24" s="1"/>
  <c r="G46" i="24"/>
  <c r="H46" i="24" s="1"/>
  <c r="G47" i="24"/>
  <c r="H47" i="24" s="1"/>
  <c r="F56" i="24"/>
  <c r="P56" i="24" s="1"/>
  <c r="M69" i="24"/>
  <c r="Q39" i="24"/>
  <c r="AC48" i="24"/>
  <c r="G76" i="24"/>
  <c r="H76" i="24" s="1"/>
  <c r="R76" i="24" s="1"/>
  <c r="O20" i="24"/>
  <c r="G29" i="24"/>
  <c r="H29" i="24" s="1"/>
  <c r="G38" i="24"/>
  <c r="H38" i="24" s="1"/>
  <c r="AE41" i="24"/>
  <c r="AF41" i="24" s="1"/>
  <c r="Z43" i="24"/>
  <c r="AA43" i="24" s="1"/>
  <c r="Z76" i="24"/>
  <c r="AJ76" i="24" s="1"/>
  <c r="AK76" i="24" s="1"/>
  <c r="L42" i="24"/>
  <c r="G25" i="24"/>
  <c r="H25" i="24" s="1"/>
  <c r="Z53" i="24"/>
  <c r="G68" i="24"/>
  <c r="H68" i="24" s="1"/>
  <c r="AI20" i="24"/>
  <c r="L41" i="24"/>
  <c r="M41" i="24" s="1"/>
  <c r="AH53" i="24"/>
  <c r="AK53" i="24" s="1"/>
  <c r="O31" i="24"/>
  <c r="Q18" i="24"/>
  <c r="Z20" i="24"/>
  <c r="AI25" i="24"/>
  <c r="AI26" i="24"/>
  <c r="AI27" i="24"/>
  <c r="Z29" i="24"/>
  <c r="Z30" i="24"/>
  <c r="AA30" i="24" s="1"/>
  <c r="AH31" i="24"/>
  <c r="Z35" i="24"/>
  <c r="AA35" i="24" s="1"/>
  <c r="Y56" i="24"/>
  <c r="Y58" i="24" s="1"/>
  <c r="X56" i="24"/>
  <c r="E48" i="24"/>
  <c r="Q19" i="24"/>
  <c r="R19" i="24" s="1"/>
  <c r="AH19" i="24"/>
  <c r="O30" i="24"/>
  <c r="AC32" i="24"/>
  <c r="M43" i="24"/>
  <c r="G44" i="24"/>
  <c r="H44" i="24" s="1"/>
  <c r="G45" i="24"/>
  <c r="H45" i="24" s="1"/>
  <c r="Q68" i="24"/>
  <c r="R68" i="24" s="1"/>
  <c r="AD48" i="24"/>
  <c r="AE28" i="24"/>
  <c r="Z27" i="24"/>
  <c r="Z25" i="24"/>
  <c r="AA25" i="24" s="1"/>
  <c r="AA20" i="24"/>
  <c r="Z38" i="24"/>
  <c r="AA38" i="24" s="1"/>
  <c r="Q17" i="24"/>
  <c r="O27" i="24"/>
  <c r="G19" i="24"/>
  <c r="H19" i="24" s="1"/>
  <c r="P35" i="24"/>
  <c r="P30" i="24"/>
  <c r="O26" i="24"/>
  <c r="O25" i="24"/>
  <c r="Y48" i="24"/>
  <c r="AH42" i="24"/>
  <c r="L47" i="24"/>
  <c r="M47" i="24" s="1"/>
  <c r="G51" i="24"/>
  <c r="H51" i="24" s="1"/>
  <c r="G42" i="24"/>
  <c r="H42" i="24" s="1"/>
  <c r="E32" i="24"/>
  <c r="F21" i="24"/>
  <c r="AE30" i="24"/>
  <c r="AF30" i="24" s="1"/>
  <c r="AJ36" i="24"/>
  <c r="G16" i="24"/>
  <c r="H16" i="24" s="1"/>
  <c r="P38" i="24"/>
  <c r="L29" i="24"/>
  <c r="M29" i="24" s="1"/>
  <c r="Y32" i="24"/>
  <c r="G35" i="24"/>
  <c r="H35" i="24" s="1"/>
  <c r="AH41" i="24"/>
  <c r="AH35" i="24"/>
  <c r="Z42" i="24"/>
  <c r="AA42" i="24" s="1"/>
  <c r="O46" i="24"/>
  <c r="X48" i="24"/>
  <c r="AI76" i="24"/>
  <c r="AF15" i="24"/>
  <c r="AH15" i="24"/>
  <c r="O45" i="24"/>
  <c r="AE67" i="24"/>
  <c r="AF67" i="24"/>
  <c r="Q53" i="24"/>
  <c r="F48" i="24"/>
  <c r="R69" i="24"/>
  <c r="K48" i="24"/>
  <c r="AI31" i="24"/>
  <c r="O28" i="24"/>
  <c r="AI29" i="24"/>
  <c r="P46" i="24"/>
  <c r="AE25" i="24"/>
  <c r="AF25" i="24" s="1"/>
  <c r="AE43" i="24"/>
  <c r="AI16" i="24"/>
  <c r="AE17" i="24"/>
  <c r="AI17" i="24"/>
  <c r="AJ17" i="24" s="1"/>
  <c r="AD32" i="24"/>
  <c r="Z47" i="24"/>
  <c r="Z66" i="24"/>
  <c r="AH66" i="24"/>
  <c r="AF42" i="24"/>
  <c r="AE42" i="24"/>
  <c r="AC21" i="24"/>
  <c r="P29" i="24"/>
  <c r="G28" i="24"/>
  <c r="H28" i="24" s="1"/>
  <c r="G69" i="24"/>
  <c r="G15" i="24"/>
  <c r="H15" i="24" s="1"/>
  <c r="O15" i="24"/>
  <c r="AH18" i="24"/>
  <c r="AE18" i="24"/>
  <c r="AF18" i="24"/>
  <c r="Z19" i="24"/>
  <c r="AA19" i="24" s="1"/>
  <c r="O38" i="24"/>
  <c r="M38" i="24"/>
  <c r="G41" i="24"/>
  <c r="H41" i="24" s="1"/>
  <c r="Q52" i="24"/>
  <c r="R52" i="24"/>
  <c r="G53" i="24"/>
  <c r="H53" i="24"/>
  <c r="G67" i="24"/>
  <c r="H67" i="24" s="1"/>
  <c r="P67" i="24"/>
  <c r="Q67" i="24" s="1"/>
  <c r="R67" i="24" s="1"/>
  <c r="AH67" i="24"/>
  <c r="Q54" i="24"/>
  <c r="R54" i="24"/>
  <c r="J48" i="24"/>
  <c r="AE15" i="24"/>
  <c r="L45" i="24"/>
  <c r="M45" i="24" s="1"/>
  <c r="AE20" i="24"/>
  <c r="AF20" i="24" s="1"/>
  <c r="AD56" i="24"/>
  <c r="AD58" i="24" s="1"/>
  <c r="K58" i="24"/>
  <c r="AE68" i="24"/>
  <c r="AH68" i="24"/>
  <c r="AF68" i="24"/>
  <c r="O56" i="24" l="1"/>
  <c r="AJ57" i="24"/>
  <c r="AJ16" i="24"/>
  <c r="AK16" i="24" s="1"/>
  <c r="AJ51" i="24"/>
  <c r="AK51" i="24" s="1"/>
  <c r="AJ69" i="24"/>
  <c r="AJ53" i="24"/>
  <c r="F58" i="24"/>
  <c r="G58" i="24" s="1"/>
  <c r="H58" i="24" s="1"/>
  <c r="AJ46" i="24"/>
  <c r="AK46" i="24" s="1"/>
  <c r="Q27" i="24"/>
  <c r="R27" i="24" s="1"/>
  <c r="Q31" i="24"/>
  <c r="R31" i="24" s="1"/>
  <c r="AJ45" i="24"/>
  <c r="AK45" i="24" s="1"/>
  <c r="Q20" i="24"/>
  <c r="R20" i="24" s="1"/>
  <c r="Q47" i="24"/>
  <c r="R47" i="24" s="1"/>
  <c r="Q41" i="24"/>
  <c r="R41" i="24" s="1"/>
  <c r="G32" i="24"/>
  <c r="H32" i="24" s="1"/>
  <c r="AJ31" i="24"/>
  <c r="AK31" i="24" s="1"/>
  <c r="Q44" i="24"/>
  <c r="R44" i="24" s="1"/>
  <c r="Q26" i="24"/>
  <c r="R26" i="24" s="1"/>
  <c r="AJ44" i="24"/>
  <c r="AK44" i="24" s="1"/>
  <c r="Z21" i="24"/>
  <c r="AA21" i="24" s="1"/>
  <c r="Q43" i="24"/>
  <c r="R43" i="24" s="1"/>
  <c r="AJ47" i="24"/>
  <c r="AK47" i="24" s="1"/>
  <c r="AH48" i="24"/>
  <c r="AJ26" i="24"/>
  <c r="AK26" i="24" s="1"/>
  <c r="Q56" i="24"/>
  <c r="R56" i="24" s="1"/>
  <c r="AJ38" i="24"/>
  <c r="AK38" i="24" s="1"/>
  <c r="Q30" i="24"/>
  <c r="R30" i="24" s="1"/>
  <c r="AJ19" i="24"/>
  <c r="AK19" i="24" s="1"/>
  <c r="AJ27" i="24"/>
  <c r="AK27" i="24" s="1"/>
  <c r="O21" i="24"/>
  <c r="AJ67" i="24"/>
  <c r="AK67" i="24" s="1"/>
  <c r="AJ29" i="24"/>
  <c r="AK29" i="24" s="1"/>
  <c r="Q42" i="24"/>
  <c r="R42" i="24" s="1"/>
  <c r="AJ20" i="24"/>
  <c r="AK20" i="24" s="1"/>
  <c r="AJ68" i="24"/>
  <c r="AK68" i="24" s="1"/>
  <c r="AJ66" i="24"/>
  <c r="AK66" i="24" s="1"/>
  <c r="E64" i="24"/>
  <c r="E71" i="24" s="1"/>
  <c r="Q35" i="24"/>
  <c r="R35" i="24" s="1"/>
  <c r="G56" i="24"/>
  <c r="H56" i="24" s="1"/>
  <c r="AJ42" i="24"/>
  <c r="AK42" i="24" s="1"/>
  <c r="K64" i="24"/>
  <c r="K71" i="24" s="1"/>
  <c r="K73" i="24" s="1"/>
  <c r="Z56" i="24"/>
  <c r="AA56" i="24" s="1"/>
  <c r="L32" i="24"/>
  <c r="M32" i="24" s="1"/>
  <c r="AF56" i="24"/>
  <c r="AC58" i="24"/>
  <c r="AF58" i="24" s="1"/>
  <c r="AI48" i="24"/>
  <c r="G48" i="24"/>
  <c r="H48" i="24" s="1"/>
  <c r="AI32" i="24"/>
  <c r="AI21" i="24"/>
  <c r="AA29" i="24"/>
  <c r="AJ43" i="24"/>
  <c r="AK43" i="24" s="1"/>
  <c r="AE48" i="24"/>
  <c r="AF48" i="24" s="1"/>
  <c r="AJ30" i="24"/>
  <c r="AK30" i="24" s="1"/>
  <c r="AJ41" i="24"/>
  <c r="AK41" i="24" s="1"/>
  <c r="AA76" i="24"/>
  <c r="X58" i="24"/>
  <c r="AH56" i="24"/>
  <c r="AH32" i="24"/>
  <c r="AA66" i="24"/>
  <c r="P21" i="24"/>
  <c r="G21" i="24"/>
  <c r="H21" i="24" s="1"/>
  <c r="Q25" i="24"/>
  <c r="R25" i="24" s="1"/>
  <c r="AA27" i="24"/>
  <c r="O32" i="24"/>
  <c r="Y64" i="24"/>
  <c r="Y71" i="24" s="1"/>
  <c r="Y73" i="24" s="1"/>
  <c r="Z32" i="24"/>
  <c r="AA32" i="24" s="1"/>
  <c r="AJ35" i="24"/>
  <c r="AK35" i="24" s="1"/>
  <c r="AA47" i="24"/>
  <c r="Z48" i="24"/>
  <c r="AA48" i="24" s="1"/>
  <c r="AF28" i="24"/>
  <c r="AJ28" i="24"/>
  <c r="AK28" i="24" s="1"/>
  <c r="Q46" i="24"/>
  <c r="R46" i="24" s="1"/>
  <c r="P48" i="24"/>
  <c r="AI58" i="24"/>
  <c r="Q29" i="24"/>
  <c r="R29" i="24" s="1"/>
  <c r="P32" i="24"/>
  <c r="AJ25" i="24"/>
  <c r="AK25" i="24" s="1"/>
  <c r="Q15" i="24"/>
  <c r="R15" i="24" s="1"/>
  <c r="AI56" i="24"/>
  <c r="L48" i="24"/>
  <c r="M48" i="24" s="1"/>
  <c r="O48" i="24"/>
  <c r="Q38" i="24"/>
  <c r="R38" i="24" s="1"/>
  <c r="AE21" i="24"/>
  <c r="AF21" i="24" s="1"/>
  <c r="AH21" i="24"/>
  <c r="AD64" i="24"/>
  <c r="AD71" i="24" s="1"/>
  <c r="AD73" i="24" s="1"/>
  <c r="AE56" i="24"/>
  <c r="Q28" i="24"/>
  <c r="R28" i="24" s="1"/>
  <c r="J64" i="24"/>
  <c r="Q45" i="24"/>
  <c r="R45" i="24" s="1"/>
  <c r="AE32" i="24"/>
  <c r="AF32" i="24" s="1"/>
  <c r="L58" i="24"/>
  <c r="M21" i="24"/>
  <c r="AJ18" i="24"/>
  <c r="AK18" i="24"/>
  <c r="AJ15" i="24"/>
  <c r="AK15" i="24" s="1"/>
  <c r="Q21" i="24" l="1"/>
  <c r="R21" i="24" s="1"/>
  <c r="P58" i="24"/>
  <c r="Q58" i="24" s="1"/>
  <c r="R58" i="24" s="1"/>
  <c r="F64" i="24"/>
  <c r="F71" i="24" s="1"/>
  <c r="F73" i="24" s="1"/>
  <c r="O64" i="24"/>
  <c r="O71" i="24" s="1"/>
  <c r="AJ48" i="24"/>
  <c r="AK48" i="24" s="1"/>
  <c r="AJ32" i="24"/>
  <c r="AK32" i="24" s="1"/>
  <c r="AJ56" i="24"/>
  <c r="AK56" i="24" s="1"/>
  <c r="AI64" i="24"/>
  <c r="AI71" i="24" s="1"/>
  <c r="AI73" i="24" s="1"/>
  <c r="Q32" i="24"/>
  <c r="R32" i="24" s="1"/>
  <c r="AC64" i="24"/>
  <c r="AC71" i="24" s="1"/>
  <c r="AC73" i="24" s="1"/>
  <c r="AE58" i="24"/>
  <c r="AH58" i="24"/>
  <c r="AH64" i="24" s="1"/>
  <c r="Z58" i="24"/>
  <c r="X64" i="24"/>
  <c r="X71" i="24" s="1"/>
  <c r="X73" i="24" s="1"/>
  <c r="G64" i="24"/>
  <c r="H64" i="24" s="1"/>
  <c r="AJ21" i="24"/>
  <c r="E73" i="24"/>
  <c r="Q48" i="24"/>
  <c r="R48" i="24" s="1"/>
  <c r="J71" i="24"/>
  <c r="L64" i="24"/>
  <c r="M64" i="24" s="1"/>
  <c r="G71" i="24" l="1"/>
  <c r="G73" i="24" s="1"/>
  <c r="H73" i="24" s="1"/>
  <c r="P64" i="24"/>
  <c r="P71" i="24" s="1"/>
  <c r="P73" i="24" s="1"/>
  <c r="AE71" i="24"/>
  <c r="AE73" i="24" s="1"/>
  <c r="AF73" i="24" s="1"/>
  <c r="AE64" i="24"/>
  <c r="AF64" i="24" s="1"/>
  <c r="Z64" i="24"/>
  <c r="AA64" i="24" s="1"/>
  <c r="AJ64" i="24"/>
  <c r="AK64" i="24" s="1"/>
  <c r="Z71" i="24"/>
  <c r="AA71" i="24" s="1"/>
  <c r="AH71" i="24"/>
  <c r="AH73" i="24" s="1"/>
  <c r="AJ58" i="24"/>
  <c r="AK58" i="24" s="1"/>
  <c r="AA58" i="24"/>
  <c r="AK21" i="24"/>
  <c r="L71" i="24"/>
  <c r="L73" i="24" s="1"/>
  <c r="J73" i="24"/>
  <c r="O73" i="24"/>
  <c r="H71" i="24" l="1"/>
  <c r="Q71" i="24"/>
  <c r="Q73" i="24" s="1"/>
  <c r="R73" i="24" s="1"/>
  <c r="Q64" i="24"/>
  <c r="R64" i="24" s="1"/>
  <c r="AF71" i="24"/>
  <c r="Z73" i="24"/>
  <c r="AA73" i="24" s="1"/>
  <c r="AJ71" i="24"/>
  <c r="AJ73" i="24" s="1"/>
  <c r="AK73" i="24" s="1"/>
  <c r="M73" i="24"/>
  <c r="M71" i="24"/>
  <c r="R71" i="24" l="1"/>
  <c r="AK71" i="24"/>
</calcChain>
</file>

<file path=xl/comments1.xml><?xml version="1.0" encoding="utf-8"?>
<comments xmlns="http://schemas.openxmlformats.org/spreadsheetml/2006/main">
  <authors>
    <author>Hickson, Chanise</author>
  </authors>
  <commentList>
    <comment ref="J48" authorId="0" shapeId="0">
      <text>
        <r>
          <rPr>
            <b/>
            <sz val="9"/>
            <color indexed="81"/>
            <rFont val="Tahoma"/>
            <family val="2"/>
          </rPr>
          <t>Hickson, Chanise:</t>
        </r>
        <r>
          <rPr>
            <sz val="9"/>
            <color indexed="81"/>
            <rFont val="Tahoma"/>
            <family val="2"/>
          </rPr>
          <t xml:space="preserve">
plug $0.003</t>
        </r>
      </text>
    </comment>
    <comment ref="AC73" authorId="0" shapeId="0">
      <text>
        <r>
          <rPr>
            <b/>
            <sz val="9"/>
            <color indexed="81"/>
            <rFont val="Tahoma"/>
            <family val="2"/>
          </rPr>
          <t>Hickson, Chanise:</t>
        </r>
        <r>
          <rPr>
            <sz val="9"/>
            <color indexed="81"/>
            <rFont val="Tahoma"/>
            <family val="2"/>
          </rPr>
          <t xml:space="preserve">
$0.012 plug</t>
        </r>
      </text>
    </comment>
  </commentList>
</comments>
</file>

<file path=xl/sharedStrings.xml><?xml version="1.0" encoding="utf-8"?>
<sst xmlns="http://schemas.openxmlformats.org/spreadsheetml/2006/main" count="399" uniqueCount="192">
  <si>
    <t>METROPOLITAN TRANSPORTATION AUTHORITY</t>
  </si>
  <si>
    <t>($ in millions)</t>
  </si>
  <si>
    <t>Nonreimbursable</t>
  </si>
  <si>
    <t>Pensions</t>
  </si>
  <si>
    <t>Other Fringe Benefits</t>
  </si>
  <si>
    <t>Reimbursable Overhead</t>
  </si>
  <si>
    <t>Total Labor Expenses</t>
  </si>
  <si>
    <t>Non-Labor:</t>
  </si>
  <si>
    <t>Insurance</t>
  </si>
  <si>
    <t>Fuel</t>
  </si>
  <si>
    <t xml:space="preserve"> </t>
  </si>
  <si>
    <t>General Reserve</t>
  </si>
  <si>
    <t>Total Other Expense Adjustments</t>
  </si>
  <si>
    <t>Depreciation</t>
  </si>
  <si>
    <t>Environmental Remediation</t>
  </si>
  <si>
    <t>Total Expenses</t>
  </si>
  <si>
    <t>Month</t>
  </si>
  <si>
    <t>Year-to-Date</t>
  </si>
  <si>
    <t>Debt Service</t>
  </si>
  <si>
    <t>* Variance exceeds 100%.</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</si>
  <si>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</si>
  <si>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</si>
  <si>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</si>
  <si>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</si>
  <si>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</si>
  <si>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</si>
  <si>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</si>
  <si>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</si>
  <si>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</si>
  <si>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</si>
  <si>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</si>
  <si>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</si>
  <si>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</si>
  <si>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</si>
  <si>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</si>
  <si>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</si>
  <si>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</si>
  <si>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Total Non-Labor Expenses</t>
  </si>
  <si>
    <t>Other Expense Adjustments:</t>
  </si>
  <si>
    <t>B&amp;T Capital Transfer</t>
  </si>
  <si>
    <t>Other</t>
  </si>
  <si>
    <t>Interagency Subsidy</t>
  </si>
  <si>
    <t xml:space="preserve">Subsidies </t>
  </si>
  <si>
    <t>Reimbursable</t>
  </si>
  <si>
    <t>Total</t>
  </si>
  <si>
    <t>Favorable</t>
  </si>
  <si>
    <t>(Unfavorable)</t>
  </si>
  <si>
    <t>Actual</t>
  </si>
  <si>
    <t>Variance</t>
  </si>
  <si>
    <t>Percent</t>
  </si>
  <si>
    <t>Revenue</t>
  </si>
  <si>
    <t>Farebox Revenue</t>
  </si>
  <si>
    <t>Vehicle Toll Revenue</t>
  </si>
  <si>
    <t>Other Operating Revenue</t>
  </si>
  <si>
    <t>Capital &amp; Other Reimbursements</t>
  </si>
  <si>
    <t>Total Revenue</t>
  </si>
  <si>
    <t>Expenses</t>
  </si>
  <si>
    <t>Labor:</t>
  </si>
  <si>
    <t xml:space="preserve">Payroll </t>
  </si>
  <si>
    <t>Overtime</t>
  </si>
  <si>
    <t>Health and Welfare</t>
  </si>
  <si>
    <t>OPEB Current Payment</t>
  </si>
  <si>
    <t>Electric Power</t>
  </si>
  <si>
    <t>Amortization of Pension Contribution</t>
  </si>
  <si>
    <t>%,QGC_LEDG_BUD_F00_QRY,CEXP6_30,SPER,FPRODUCT,VBNR,FLEDGER,VBUDGETS</t>
  </si>
  <si>
    <t>%,QMTA_GC_LDGRF00_RPT_VW,CAmt4,SPER,FPRODUCT,VANR,FLEDGER,VACTUALS</t>
  </si>
  <si>
    <t>%,QGC_LEDG_BUD_F00_QRY,CEXP6_30,SPER,FPRODUCT,VBRE,FLEDGER,VBUDGETS</t>
  </si>
  <si>
    <t>%,QMTA_GC_LDGRF00_RPT_VW,CAmt4,SPER_W90X,FPRODUCT,VARE,FLEDGER,VACTUALS</t>
  </si>
  <si>
    <t>%,QGC_LEDG_BUD_F00_QRY,CEXP6_30,SYTD,FPRODUCT,VBNR,FLEDGER,VBUDGETS</t>
  </si>
  <si>
    <t>%,QMTA_GC_LDGRF00_RPT_VW,CAmt4,SYTD_W90X,FPRODUCT,VANR,FLEDGER,VACTUALS</t>
  </si>
  <si>
    <t>%,QGC_LEDG_BUD_F00_QRY,CEXP6_30,SYTD,FPRODUCT,VBRE,FLEDGER,VBUDGETS</t>
  </si>
  <si>
    <t>%,QMTA_GC_LDGRF00_RPT_VW,CAmt4,SYTD_W90REL,FPRODUCT,VARE,FLEDGER,VACTUALS</t>
  </si>
  <si>
    <t>%,QGC_LEDG_BUD_F00_QRY,CPosted_total_amt,SPER,FLEDGER,VBUDGETS</t>
  </si>
  <si>
    <t>%,QMTA_GC_LDGRF00_RPT_VW,CA.POSTED_TOTAL_AMT,SPER,FLEDGER,VACTUALS</t>
  </si>
  <si>
    <t>DO NOT DELETE HIDDEN COLUMNS</t>
  </si>
  <si>
    <t>Consolidated Accrual Statement of Operations by Category</t>
  </si>
  <si>
    <t>DO NOT DELETE</t>
  </si>
  <si>
    <t>nbv</t>
  </si>
  <si>
    <t>November</t>
  </si>
  <si>
    <t>2010</t>
  </si>
  <si>
    <t>11</t>
  </si>
  <si>
    <t>Error</t>
  </si>
  <si>
    <t>Mid-Year Forecast</t>
  </si>
  <si>
    <t>MTA01</t>
  </si>
  <si>
    <t>MTA CONSOLIDATED</t>
  </si>
  <si>
    <t>%,R,FACCOUNT,TBUDGET_REPORTING,NFAREBOX_REVENUE,FBUSINESS_UNIT,TMTA_BUDGET_BU_TREE,NMTA01,FDEPTID,TMTA_GC_DEPTS,NHQ_DEPTS</t>
  </si>
  <si>
    <t>%,R,FACCOUNT,TBUDGET_REPORTING,NVEHICLE_TOLL_REV,FBUSINESS_UNIT,TMTA_BUDGET_BU_TREE,NMTA01,FDEPTID,TMTA_GC_DEPTS,NHQ_DEPTS</t>
  </si>
  <si>
    <t>%,R,FACCOUNT,V41161</t>
  </si>
  <si>
    <r>
      <t>Additional Actions for Budget Balance: Revenue Impact</t>
    </r>
    <r>
      <rPr>
        <vertAlign val="superscript"/>
        <sz val="11"/>
        <rFont val="Arial"/>
        <family val="2"/>
      </rPr>
      <t>1</t>
    </r>
  </si>
  <si>
    <t>%,R,FACCOUNT,V41167</t>
  </si>
  <si>
    <t>Student Fare</t>
  </si>
  <si>
    <t>%,R,FACCOUNT,TBUDGET_REPORTING,NOTHER_OPER_REVENUE,NINVESTMENT_INCOME,FBUSINESS_UNIT,TMTA_BUDGET_BU_TREE,NMTA01,FDEPTID,TMTA_GC_DEPTS,NHQ_DEPTS</t>
  </si>
  <si>
    <t>%,R,FACCOUNT,TBUDGET_REPORTING,NCAP_AND_OTH_REIMBURS,FBUSINESS_UNIT,TMTA_BUDGET_BU_TREE,NMTA01,FDEPTID,TMTA_GC_DEPTS,NHQ_DEPTS</t>
  </si>
  <si>
    <t>Adopted Budget</t>
  </si>
  <si>
    <t>Check</t>
  </si>
  <si>
    <t>%,FACCOUNT,TBUDGET_REPORTING,NPAYROLL,FBUSINESS_UNIT,TMTA_BUDGET_BU_TREE,NMTA01,FDEPTID,TMTA_GC_DEPTS,NHQ_DEPTS</t>
  </si>
  <si>
    <t>%,FACCOUNT,V42120,FBUSINESS_UNIT,TMTA_BUDGET_BU_TREE,NMTA01,FDEPTID,TMTA_GC_DEPTS,NHQ_DEPTS</t>
  </si>
  <si>
    <t>%,FACCOUNT,V42210,FBUSINESS_UNIT,TMTA_BUDGET_BU_TREE,NMTA01,FDEPTID,TMTA_GC_DEPTS,NHQ_DEPTS</t>
  </si>
  <si>
    <t>%,FACCOUNT,V42237,FBUSINESS_UNIT,TMTA_BUDGET_BU_TREE,NMTA01,FDEPTID,TMTA_GC_DEPTS,NHQ_DEPTS</t>
  </si>
  <si>
    <t>%,FACCOUNT,TBUDGET_REPORTING,NPENSIONS,FBUSINESS_UNIT,TMTA_BUDGET_BU_TREE,NMTA01,FDEPTID,TMTA_GC_DEPTS,NHQ_DEPTS</t>
  </si>
  <si>
    <t>%,FACCOUNT,TBUDGET_REPORTING,NOTHER_FRINGE_BENEFIT,FBUSINESS_UNIT,TMTA_BUDGET_BU_TREE,NMTA01,FDEPTID,TMTA_GC_DEPTS,NHQ_DEPTS</t>
  </si>
  <si>
    <t>%,FACCOUNT,V42240,FBUSINESS_UNIT,TMTA_BUDGET_BU_TREE,NMTA01,FDEPTID,TMTA_GC_DEPTS,NHQ_DEPTS</t>
  </si>
  <si>
    <t>%,FACCOUNT,TBUDGET_REPORTING,NTRACTION&amp;PROPULSION,FBUSINESS_UNIT,TMTA_BUDGET_BU_TREE,NMTA01,FDEPTID,TMTA_GC_DEPTS,NHQ_DEPTS</t>
  </si>
  <si>
    <t>Traction Power</t>
  </si>
  <si>
    <t>Non-Traction Power</t>
  </si>
  <si>
    <t>%,FACCOUNT,TBUDGET_REPORTING,NFUEL_FOR_BUSES&amp;TRAIN,FBUSINESS_UNIT,TMTA_BUDGET_BU_TREE,NMTA01,FDEPTID,TMTA_GC_DEPTS,NHQ_DEPTS</t>
  </si>
  <si>
    <t>Revenue Vehicle Fuel</t>
  </si>
  <si>
    <t>Non-Revenue Fuel</t>
  </si>
  <si>
    <t>%,FACCOUNT,V42410,FBUSINESS_UNIT,TMTA_BUDGET_BU_TREE,NMTA01,FDEPTID,TMTA_GC_DEPTS,NHQ_DEPTS</t>
  </si>
  <si>
    <t>%,FACCOUNT,V42420,FBUSINESS_UNIT,TMTA_BUDGET_BU_TREE,NMTA01,FDEPTID,TMTA_GC_DEPTS,NHQ_DEPTS</t>
  </si>
  <si>
    <t>%,FACCOUNT,V42510,FBUSINESS_UNIT,TMTA_BUDGET_BU_TREE,NMTA01,FDEPTID,TMTA_GC_DEPTS,NHQ_DEPTS</t>
  </si>
  <si>
    <t>%,FACCOUNT,TBUDGET_REPORTING,NMAINT_OTHER_OPER_CON,FBUSINESS_UNIT,TMTA_BUDGET_BU_TREE,NMTA01,FDEPTID,TMTA_GC_DEPTS,NHQ_DEPTS</t>
  </si>
  <si>
    <t>%,FACCOUNT,TBUDGET_REPORTING,NPROFESSIONAL_SERV.CO,FBUSINESS_UNIT,TMTA_BUDGET_BU_TREE,NMTA01,FDEPTID,TMTA_GC_DEPTS,NHQ_DEPTS</t>
  </si>
  <si>
    <t>%,FACCOUNT,TBUDGET_REPORTING,NMATERIALS_SUPPLIES,FBUSINESS_UNIT,TMTA_BUDGET_BU_TREE,NMTA01,FDEPTID,TMTA_GC_DEPTS,NHQ_DEPTS</t>
  </si>
  <si>
    <t>%,FACCOUNT,TBUDGET_REPORTING,NOTHER_BUSINESS_EXP,FBUSINESS_UNIT,TMTA_BUDGET_BU_TREE,NMTA01,FDEPTID,TMTA_GC_DEPTS,NHQ_DEPTS</t>
  </si>
  <si>
    <t>%,FACCOUNT,VBT1000,VBT1010,FBUSINESS_UNIT,TMTA_BUDGET_BU_TREE,NMTA01,FDEPTID,TMTA_GC_DEPTS,NHQ_DEPTS</t>
  </si>
  <si>
    <t>%,FACCOUNT,V42260,FBUSINESS_UNIT,TMTA_BUDGET_BU_TREE,NMTA01,FDEPTID,TMTA_GC_DEPTS,NHQ_DEPTS</t>
  </si>
  <si>
    <t>GASB Account</t>
  </si>
  <si>
    <t>%,FACCOUNT,V42912,FBUSINESS_UNIT,TMTA_BUDGET_BU_TREE,NMTA01,FDEPTID,TMTA_GC_DEPTS,NHQ_DEPTS</t>
  </si>
  <si>
    <t>%,FACCOUNT,V51780,V51670,V51680,V51690,FBUSINESS_UNIT,TMTA_BUDGET_BU_TREE,NMTAHQ,FDEPTID,TMTA_GC_DEPTS,NHQ_DEPTS</t>
  </si>
  <si>
    <t>To report only consolidated</t>
  </si>
  <si>
    <t>%,FACCOUNT,V45020,FBUSINESS_UNIT,TMTA_BUDGET_BU_TREE,NMTA01,FDEPTID,TMTA_GC_DEPTS,NHQ_DEPTS</t>
  </si>
  <si>
    <t>Gap Closing Expenses:</t>
  </si>
  <si>
    <t>%,FACCOUNT,V41162</t>
  </si>
  <si>
    <r>
      <t>Additional Actions for Budget Balance: Expense Impact</t>
    </r>
    <r>
      <rPr>
        <vertAlign val="superscript"/>
        <sz val="11"/>
        <rFont val="Arial"/>
        <family val="2"/>
      </rPr>
      <t>1</t>
    </r>
  </si>
  <si>
    <t>Total Gap Closing Expenses</t>
  </si>
  <si>
    <t>Total Expenses before Non-Cash Liability Adjs.</t>
  </si>
  <si>
    <t>%,FACCOUNT,TBUDGET_REPORTING,NDEPRECIATION,FBUSINESS_UNIT,TMTA_BUDGET_BU_TREE,NMTA01,FDEPTID,TMTA_GC_DEPTS,NHQ_DEPTS</t>
  </si>
  <si>
    <t>%,FACCOUNT,V42236,FDEPTID,TMTA_GC_DEPTS,NHQ_DEPTS</t>
  </si>
  <si>
    <t>OPEB Obligation</t>
  </si>
  <si>
    <t>%,FACCOUNT,V42238,FDEPTID,TMTA_GC_DEPTS,NHQ_DEPTS</t>
  </si>
  <si>
    <t>CASH SUBSIDY</t>
  </si>
  <si>
    <t>Net Surplus/(Deficit) excluding Subsidies and Debt Service</t>
  </si>
  <si>
    <t>Budget</t>
  </si>
  <si>
    <t>%,R,FACCOUNT,V51111,V51112,V51113,V51114,V51115,V51116,V51117,V51118,V51140,V51141,V51150,V51210,V51220,V51232,V51240,V51250,V51310,V51320,V51330,V51340,V51350,V51360,V51400,V51410,V51420,V51440,V51450,V51460,V51470,V51480,V51490,V51500,V51710,V51720,V51801,V51802,V51790,V51803,FBUSINESS_UNIT,VMTAHQ</t>
  </si>
  <si>
    <t>Subsidies</t>
  </si>
  <si>
    <t>%,FACCOUNT,VDS6000,VDS1000,VDS1001,VDS2000,VDS2001,VDS3000,VDS3001,VDS4000,VDS4001,VDS5000,VDS5001,VDS5010,VDS6001,VDS6002,VDS7000,FPRODUCT,VANR,VBNR,FBUSINESS_UNIT,VBRTUN,VCRRBU,VMTBUS,VNYCTR,VMTAHQ</t>
  </si>
  <si>
    <t>-- Differences are due to rounding.</t>
  </si>
  <si>
    <r>
      <t>1</t>
    </r>
    <r>
      <rPr>
        <sz val="10"/>
        <rFont val="Arial"/>
        <family val="2"/>
      </rPr>
      <t xml:space="preserve">AABB actual operating savings are captured within the category construct of MTA's traditional financial statements.  </t>
    </r>
  </si>
  <si>
    <r>
      <t>1</t>
    </r>
    <r>
      <rPr>
        <sz val="10"/>
        <rFont val="Arial"/>
        <family val="2"/>
      </rPr>
      <t>AABB actual operating savings are captured within the category construct of MTA's traditional financial statements.</t>
    </r>
  </si>
  <si>
    <t>Variance due to timing differences in project completions.</t>
  </si>
  <si>
    <t>January Year-to-Date</t>
  </si>
  <si>
    <t>OPEB - Current Payment</t>
  </si>
  <si>
    <t>January 2016</t>
  </si>
  <si>
    <t>FEBRUARY FINANCIAL PLAN - 2016 ADOPTED BUDGET</t>
  </si>
  <si>
    <t>Adopted
Budget</t>
  </si>
  <si>
    <t>Note: Results are based on the preliminary close of the general ledger and are subject to review and adjustment.  Please note that the current months’ actuals do not include post-close adjustments, which will be captured in the subsequent month’s YTD results.</t>
  </si>
  <si>
    <t>Agency variances were minor.</t>
  </si>
  <si>
    <t>GASB 68 Pension Adjustment</t>
  </si>
  <si>
    <t>OPEB Liability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</si>
  <si>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</si>
  <si>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</si>
  <si>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</si>
  <si>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 xml:space="preserve">The GASB adjustment reflects the value associated with the unfunded accrued liability for post-employment health benefits. </t>
  </si>
  <si>
    <t>CONSOLIDATED ACCRUAL STATEMENT OF OPERATIONS BY CATEGORY</t>
  </si>
  <si>
    <t>JANUARY</t>
  </si>
  <si>
    <t>EXPLANATION OF VARIANCES BETWEEN ADOPTED BUDGET AND ACTUAL - ACCRUAL BASIS</t>
  </si>
  <si>
    <t>NYCT was favorable by $9.0M mostly due to a lower rates. The LIRR was favorable by $1.8M due to vacancies. MTAHQ was favorable by $0.8M due to vacancies and timing.  SIR was $0.5M favorable due to timing.</t>
  </si>
  <si>
    <t>NYCT was favorable by $14.0M mainly due to lower rates. The LIRR was favorable by $1.2M due to fewer retirees.</t>
  </si>
  <si>
    <t>The LIRR was unfavorable by ($6.6M) mainly due to higher FELA indemnity reserves. NYCT was ($4.4M) unfavorable due to lower overhead credits caused by less-than-expected reimbursable work.  These results were partially offset by favorable variances of $1.2M at MTA Bus due to timing; $0.7M at MNR due to lower employee claims and rates; and $0.6M at MTAHQ due to lower Social Security, agency billings, Worker Compensation and Unemployment expenses, and the timing of additional MTAPD officers.</t>
  </si>
  <si>
    <t xml:space="preserve">Reflects a favorable variance of $3.2M at FMTAC due to timing. </t>
  </si>
  <si>
    <t xml:space="preserve">MTAHQ was favorable by $7.4M due to spending restrictions and timing.  B&amp;T was favorable by $1.2M due to timing. </t>
  </si>
  <si>
    <t>Timing differences in project completions and assets reaching beneficial use resulted in unfavorable variances of ($7.0M) at NYCT and ($0.8M) at B&amp;T, and favorable variances of $3.1M at MTAHQ, $1.5M at MNR and $1.3M at MTA Bus.</t>
  </si>
  <si>
    <t>Reflects the impact of a Generally Accepted Accounting Principles (GAAP) change in OPEB liability (GASB 75). MTA Bus was favorable by $8.7M.</t>
  </si>
  <si>
    <t>Reflects Agencies' adjustments to account for net pension liability. MTA Bus was favorable by $4.0M.</t>
  </si>
  <si>
    <t xml:space="preserve">Favorable variance: $4.9M at NYCT. Unfavorable variance: ($0.5M) at the LIRR. </t>
  </si>
  <si>
    <t>Unfavorable variance: ($0.7M) at NYCT.</t>
  </si>
  <si>
    <t>Debt Service for the month of January was $247.0 million, which was $5.7 million or approximately 2.4% unfavorable primarily due to timing, offset by lower than budgeted interest rates.  Year-to-Date Debt Service expenses were the same as the monthly.</t>
  </si>
  <si>
    <t>Toll revenues were favorable primarily due to higher traffic volume.</t>
  </si>
  <si>
    <t>MTA Bus was $0.7M favorable primarily due to lower rates. Other Agency variances were minor.</t>
  </si>
  <si>
    <t>Timing was largely responsible for the unfavorable variances of ($0.9M) at FMTAC and ($0.6M) at MTA Bus. Other agency variances were minor.</t>
  </si>
  <si>
    <t xml:space="preserve">The overall favorable outcome was mainly attributable to timing, resulting in lower costs of $5.7M at MTAHQ mainly in maintenance and repairs, IT telephone service, janitorial services and security expenses; $1.7M at MNR primarily due to locomotive overhauls and miscellaneous maintenance and operating contracts; $1.3M at B&amp;T for E-ZPass tags and routine maintenance costs; and $0.9M at MTA Bus mainly due to facility maintenance. These results were partially offset by unfavorable variances of ($6.9M) at NYCT due to the timing of non-vehicle maintenance and repair requirements; and ($1.4M) at the LIRR due to the timing of prior year-end accruals. 
</t>
  </si>
  <si>
    <t xml:space="preserve">The overall favorable outcome was mainly attributable to timing, reflecting lower costs of $22.1M at MTAHQ for MTA Transformation support, EAM activities, and IT consulting, hardware, software and maintenance expenses; $2.1M at MTA Bus due to interagency charges and new bus technology; $0.9M at MNR due to lower consulting and engineering services, and $0.8M at B&amp;T for bond issuance costs. These results were partially offset by unfavorable variances of ($3.0M) at the LIRR due to the timing of consultant contracts related to future East Side Access (ESA) work and MTA chargebacks; and ($1.6M) at NYCT largely due to the timing of various professional service contract requirements. </t>
  </si>
  <si>
    <t xml:space="preserve">Favorable variance: $0.5M at the LIRR. Unfavorable variance: ($0.5M) at NYCT. Other Agency variances were minor.
</t>
  </si>
  <si>
    <t xml:space="preserve">Favorable variance: $3.3M at MNR. Unfavorable variance: ($0.9M) at NYCT. Other Agency variances were minor.
</t>
  </si>
  <si>
    <t xml:space="preserve">Unfavorable variances: ($6.0M) at MNR, ($3.1M) at NYCT and ($0.7M) at the LIRR. Favorable variances: $2.1M at MTAHQ and $0.6M at MTA C&amp;D. 
</t>
  </si>
  <si>
    <t xml:space="preserve">The favorable outcome mostly reflects higher revenue of $9.5M at FMTAC mostly due to a positive shift in the market value of the invested asset portfolio. Timing primarily contributed to the remaining favorable outcomes of $0.8M at B&amp;T due to income from E-ZPass administrative fees, $0.6M at MNR due to parking and advertising revenue, and $0.5M at the LIRR primarily due to rental and miscellaneous revenue. Timing was also responsible for the unfavorable result of ($1.5M) at NYCT. Other Agency variances are minor. </t>
  </si>
  <si>
    <t xml:space="preserve">The unfavorable outcome reflects the implications of lower capital project activity which results in the reassignment of reimbursable workforce to operations (non-reimbursable) at NYCT ($6.5M) and MNR ($2.1M), coupled with the timing of interagency billing, a higher cash out of sick and personal time and lower attrition at MTA Bus ($1.0M).  The impact of the MTA-wide hiring freeze continues and partially offsets the unfavorable outcomes with favorable variances of $3.3M at the LIRR (including higher sick pay claim credits), $2.6M at MTAHQ (including the timing of hiring additional MTAPD), and $1.6M at B&amp;T. </t>
  </si>
  <si>
    <t>Lower coverage requirements due to fewer weather-related emergencies contributed to favorable outcomes of $8.7M at NYCT (including lower programmatic/routine maintenance requirements) and $0.9M at the LIRR. Partially offsetting these results was an overrun of ($0.5M) at MTAHQ for MTA PD due to vacancy/absentee coverage requirements and more activity in support of Fare Evasion and quality of life mitigation efforts. (See Overtime Decomposition Report for more details)</t>
  </si>
  <si>
    <t>Lower capital project activity mostly contributed to the favorable variances of ($9.1M) at NYCT and ($0.5M) at MTAHQ. These results were partially offset by a favorable variance of $3.0M at the LIRR due to timing. Other Agency variances were minor.</t>
  </si>
  <si>
    <t xml:space="preserve">The underrun was mainly due to lower rates, $0.6M at MNR. </t>
  </si>
  <si>
    <t>Unfavorable variances: ($27.9M) at NYCT, ($3.9M) at MNR, ($3.1M) at MTAHQ, ($1.3M) MTAC&amp;D.  Favorable variance: $3.9M at the LIRR. Other Agency variances are minor.</t>
  </si>
  <si>
    <t>Favorable variances: $14.5M at NYCT and $1.2M at MNR.  Other Agency variances are minor.</t>
  </si>
  <si>
    <t>Favorable variance: $2.8M at NYCT. Unfavorable variance: ($1.9M) at the LIRR. (See Overtime Decomposition Report for more details)</t>
  </si>
  <si>
    <t>Favorable variances: $9.1M at NYCT and $0.5M at MTAHQ.  Unfavorable variance: ($3.0M) at the LIRR.</t>
  </si>
  <si>
    <t xml:space="preserve">Favorable variances: $4.9M at MNR, $1.4M at the LIRR, and $1.3M at NYCT.  </t>
  </si>
  <si>
    <t xml:space="preserve">Reflects the impact of timing. </t>
  </si>
  <si>
    <t>Passenger revenue was higher at NYCT, the LIRR, and MNR by $4.8M, $2.2M, and $1.2M, respectively, due to higher ridership. These results were partially offset by an unfavorable variance of ($1.4M) at MTA Bus due to lower average fares.</t>
  </si>
  <si>
    <t xml:space="preserve">Timing was mainly responsible for the unfavorable variances of ($8.0M) at NYCT and ($0.5M) at the LIRR, and the favorable variance of $1.5M at MTAHQ. Other Agency variances were minor. </t>
  </si>
  <si>
    <t>The timing of fleet modifications, Reliability Centered Maintenance (RCM) activity, and right-of-way materials was mainly responsible for the favorable outcome of $5.7M at the LIRR. Other contributors to the favorable outcome include $1.2M at MTA Bus for the radio equipment project and lower general maintenance expenses and $1.2M at MNR due to lower usage for rolling stock running repairs, as well as lower inventory adjustments and obsolete material reserves. Partially offsetting these outcomes was an unfavorable variance of ($5.9M) at NYCT mainly due to the timing of vehicle material requirements and higher obsolescence expenses.</t>
  </si>
  <si>
    <t>SAME
AS
MONTH</t>
  </si>
  <si>
    <t>The variance of ($98.9M) was mainly due to unfavorable accrual for Payroll Mobility Tax of ($71.9M) and For-Hire Vehicle (FHV) Surcharge of ($37.6M), both reflecting timing delays. This was offset by higher City Subsidy for MTA Bus Company of $5.7M, due to timing, favorable Urban Tax of $5.2M and MRT of $3.3M, due to strong real estate activity in New York City and the MCTD.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</si>
</sst>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0.0_);\(#,##0.0\)"/>
    <numFmt numFmtId="165" formatCode="#,##0.000_);\(#,##0.000\)"/>
    <numFmt numFmtId="166" formatCode="0.0_);\(0.0\)"/>
    <numFmt numFmtId="167" formatCode="&quot;$&quot;#,##0.0_);\(&quot;$&quot;#,##0.0\)"/>
    <numFmt numFmtId="168" formatCode="&quot;$&quot;#,##0.000_);\(&quot;$&quot;#,##0.000\)"/>
    <numFmt numFmtId="169" formatCode="0.0"/>
    <numFmt numFmtId="173" formatCode="0.0%"/>
    <numFmt numFmtId="176" formatCode="0.0%;\(0.0%\)"/>
    <numFmt numFmtId="177" formatCode="_([$€-2]* #,##0.00_);_([$€-2]* \(#,##0.00\);_([$€-2]* &quot;-&quot;??_)"/>
    <numFmt numFmtId="178" formatCode=";;"/>
    <numFmt numFmtId="180" formatCode="#,##0.000"/>
    <numFmt numFmtId="181" formatCode="0.000"/>
    <numFmt numFmtId="182" formatCode="#,###_);\(#,###\)"/>
    <numFmt numFmtId="183" formatCode="&quot;$&quot;#,##0.0"/>
    <numFmt numFmtId="184" formatCode="#,##0.00000"/>
    <numFmt numFmtId="185" formatCode="#,##0.000000"/>
    <numFmt numFmtId="186" formatCode="#,##0.000_);[Red]\(#,##0.000\)"/>
  </numFmts>
  <fonts count="141">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1"/>
      <name val="Arial"/>
      <family val="2"/>
    </font>
    <font>
      <b/>
      <sz val="12"/>
      <name val="Arial"/>
      <family val="2"/>
    </font>
    <font>
      <sz val="11"/>
      <name val="Arial"/>
      <family val="2"/>
    </font>
    <font>
      <b/>
      <u/>
      <sz val="11"/>
      <name val="Arial"/>
      <family val="2"/>
    </font>
    <font>
      <sz val="8"/>
      <name val="Arial"/>
      <family val="2"/>
    </font>
    <font>
      <sz val="12"/>
      <name val="Arial"/>
      <family val="2"/>
    </font>
    <font>
      <sz val="10"/>
      <color indexed="8"/>
      <name val="MS Sans Serif"/>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color rgb="FFFF0000"/>
      <name val="Arial"/>
      <family val="2"/>
    </font>
    <font>
      <sz val="10"/>
      <name val="Arial"/>
      <family val="2"/>
    </font>
    <font>
      <sz val="10"/>
      <name val="Arial"/>
      <family val="2"/>
    </font>
    <font>
      <sz val="10"/>
      <name val="Arial"/>
      <family val="2"/>
    </font>
    <font>
      <sz val="10"/>
      <name val="Arial"/>
      <family val="2"/>
    </font>
    <font>
      <b/>
      <i/>
      <sz val="10"/>
      <name val="Arial"/>
      <family val="2"/>
    </font>
    <font>
      <b/>
      <sz val="12"/>
      <name val="Times New Roman"/>
      <family val="1"/>
    </font>
    <font>
      <u/>
      <sz val="8"/>
      <name val="Arial"/>
      <family val="2"/>
    </font>
    <font>
      <vertAlign val="superscript"/>
      <sz val="11"/>
      <name val="Arial"/>
      <family val="2"/>
    </font>
    <font>
      <i/>
      <sz val="8"/>
      <name val="Arial"/>
      <family val="2"/>
    </font>
    <font>
      <sz val="11"/>
      <color rgb="FFFF0000"/>
      <name val="Arial"/>
      <family val="2"/>
    </font>
    <font>
      <vertAlign val="superscrip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1"/>
      <color theme="0"/>
      <name val="Arial"/>
      <family val="2"/>
    </font>
    <font>
      <sz val="10"/>
      <name val="Arial"/>
      <family val="2"/>
    </font>
    <font>
      <sz val="10"/>
      <name val="Arial"/>
      <family val="2"/>
    </font>
    <font>
      <sz val="10"/>
      <color theme="0"/>
      <name val="Arial"/>
      <family val="2"/>
    </font>
    <font>
      <sz val="8"/>
      <color theme="0"/>
      <name val="Arial"/>
      <family val="2"/>
    </font>
    <font>
      <b/>
      <sz val="11"/>
      <color theme="0"/>
      <name val="Arial"/>
      <family val="2"/>
    </font>
    <font>
      <b/>
      <sz val="9"/>
      <color indexed="81"/>
      <name val="Tahoma"/>
      <family val="2"/>
    </font>
    <font>
      <sz val="9"/>
      <color indexed="81"/>
      <name val="Tahom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0"/>
      <name val="Arial"/>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2">
    <border>
      <left/>
      <right/>
      <top/>
      <bottom/>
      <diagonal/>
    </border>
    <border>
      <left/>
      <right/>
      <top style="thin">
        <color indexed="64"/>
      </top>
      <bottom/>
      <diagonal/>
    </border>
    <border>
      <left/>
      <right/>
      <top/>
      <bottom style="medium">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5">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14" fontId="5" fillId="0" borderId="0" applyFont="0" applyFill="0" applyBorder="0" applyAlignment="0" applyProtection="0"/>
    <xf numFmtId="169" fontId="3" fillId="0" borderId="0" applyFont="0" applyFill="0" applyBorder="0" applyAlignment="0" applyProtection="0"/>
    <xf numFmtId="0" fontId="6" fillId="0" borderId="0" applyProtection="0"/>
    <xf numFmtId="0" fontId="6" fillId="0" borderId="0" applyProtection="0"/>
    <xf numFmtId="0" fontId="6" fillId="0" borderId="0"/>
    <xf numFmtId="0" fontId="19" fillId="0" borderId="0" applyProtection="0"/>
    <xf numFmtId="0" fontId="3" fillId="0" borderId="0" applyProtection="0"/>
    <xf numFmtId="9" fontId="3" fillId="0" borderId="0" applyFont="0" applyFill="0" applyBorder="0" applyAlignment="0" applyProtection="0"/>
    <xf numFmtId="9" fontId="19" fillId="0" borderId="0" applyFont="0" applyFill="0" applyBorder="0" applyAlignment="0" applyProtection="0"/>
    <xf numFmtId="176"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20" fillId="0" borderId="0" applyProtection="0"/>
    <xf numFmtId="43" fontId="20" fillId="0" borderId="0" applyFont="0" applyFill="0" applyBorder="0" applyAlignment="0" applyProtection="0"/>
    <xf numFmtId="0" fontId="21" fillId="0" borderId="0" applyProtection="0"/>
    <xf numFmtId="9" fontId="21"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37" fontId="21"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0" fontId="21" fillId="0" borderId="0" applyProtection="0"/>
    <xf numFmtId="43" fontId="21" fillId="0" borderId="0" applyFont="0" applyFill="0" applyBorder="0" applyAlignment="0" applyProtection="0"/>
    <xf numFmtId="43" fontId="3" fillId="0" borderId="0" applyFont="0" applyFill="0" applyBorder="0" applyAlignment="0" applyProtection="0"/>
    <xf numFmtId="3" fontId="21" fillId="0" borderId="0" applyFont="0" applyFill="0" applyBorder="0" applyAlignment="0" applyProtection="0"/>
    <xf numFmtId="44" fontId="3" fillId="0" borderId="0" applyFont="0" applyFill="0" applyBorder="0" applyAlignment="0" applyProtection="0"/>
    <xf numFmtId="177" fontId="21" fillId="0" borderId="0" applyFont="0" applyFill="0" applyBorder="0" applyAlignment="0" applyProtection="0"/>
    <xf numFmtId="178" fontId="22" fillId="0" borderId="0">
      <protection locked="0"/>
    </xf>
    <xf numFmtId="178" fontId="22" fillId="0" borderId="0">
      <protection locked="0"/>
    </xf>
    <xf numFmtId="178" fontId="23" fillId="0" borderId="0">
      <protection locked="0"/>
    </xf>
    <xf numFmtId="178" fontId="22" fillId="0" borderId="0">
      <protection locked="0"/>
    </xf>
    <xf numFmtId="178" fontId="22" fillId="0" borderId="0">
      <protection locked="0"/>
    </xf>
    <xf numFmtId="178" fontId="22" fillId="0" borderId="0">
      <protection locked="0"/>
    </xf>
    <xf numFmtId="178" fontId="23" fillId="0" borderId="0">
      <protection locked="0"/>
    </xf>
    <xf numFmtId="0" fontId="21" fillId="0" borderId="0"/>
    <xf numFmtId="15" fontId="24" fillId="0" borderId="0" applyFont="0" applyFill="0" applyBorder="0" applyAlignment="0" applyProtection="0"/>
    <xf numFmtId="4" fontId="24" fillId="0" borderId="0" applyFont="0" applyFill="0" applyBorder="0" applyAlignment="0" applyProtection="0"/>
    <xf numFmtId="0" fontId="25" fillId="0" borderId="2">
      <alignment horizontal="center"/>
    </xf>
    <xf numFmtId="3" fontId="24" fillId="0" borderId="0" applyFont="0" applyFill="0" applyBorder="0" applyAlignment="0" applyProtection="0"/>
    <xf numFmtId="0" fontId="24" fillId="5" borderId="0" applyNumberFormat="0" applyFont="0" applyBorder="0" applyAlignment="0" applyProtection="0"/>
    <xf numFmtId="37" fontId="26"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0" fontId="26" fillId="0" borderId="0" applyProtection="0"/>
    <xf numFmtId="0" fontId="26" fillId="0" borderId="0" applyProtection="0"/>
    <xf numFmtId="37" fontId="28" fillId="0" borderId="0" applyFont="0" applyFill="0" applyBorder="0" applyAlignment="0" applyProtection="0"/>
    <xf numFmtId="164" fontId="3" fillId="0" borderId="0" applyFont="0" applyFill="0" applyBorder="0" applyAlignment="0" applyProtection="0"/>
    <xf numFmtId="0" fontId="28" fillId="0" borderId="0" applyProtection="0"/>
    <xf numFmtId="43" fontId="28" fillId="0" borderId="0" applyFont="0" applyFill="0" applyBorder="0" applyAlignment="0" applyProtection="0"/>
    <xf numFmtId="0" fontId="28" fillId="0" borderId="0" applyProtection="0"/>
    <xf numFmtId="37" fontId="29" fillId="0" borderId="0" applyFont="0" applyFill="0" applyBorder="0" applyAlignment="0" applyProtection="0"/>
    <xf numFmtId="0" fontId="30" fillId="0" borderId="0" applyProtection="0"/>
    <xf numFmtId="43" fontId="30" fillId="0" borderId="0" applyFont="0" applyFill="0" applyBorder="0" applyAlignment="0" applyProtection="0"/>
    <xf numFmtId="0" fontId="30" fillId="0" borderId="0" applyProtection="0"/>
    <xf numFmtId="37" fontId="3" fillId="0" borderId="0" applyFont="0" applyFill="0" applyBorder="0" applyAlignment="0" applyProtection="0"/>
    <xf numFmtId="5" fontId="3" fillId="0" borderId="0" applyFont="0" applyFill="0" applyBorder="0" applyAlignment="0" applyProtection="0"/>
    <xf numFmtId="176" fontId="3" fillId="0" borderId="0" applyFont="0" applyFill="0" applyBorder="0" applyAlignment="0" applyProtection="0"/>
    <xf numFmtId="0" fontId="31" fillId="0" borderId="0" applyProtection="0"/>
    <xf numFmtId="43" fontId="31" fillId="0" borderId="0" applyFont="0" applyFill="0" applyBorder="0" applyAlignment="0" applyProtection="0"/>
    <xf numFmtId="0" fontId="39" fillId="0" borderId="0" applyProtection="0"/>
    <xf numFmtId="43" fontId="39" fillId="0" borderId="0" applyFont="0" applyFill="0" applyBorder="0" applyAlignment="0" applyProtection="0"/>
    <xf numFmtId="0" fontId="39" fillId="0" borderId="0" applyProtection="0"/>
    <xf numFmtId="37" fontId="40" fillId="0" borderId="0" applyFont="0" applyFill="0" applyBorder="0" applyAlignment="0" applyProtection="0"/>
    <xf numFmtId="0" fontId="40" fillId="0" borderId="0" applyProtection="0"/>
    <xf numFmtId="43" fontId="40"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5" borderId="0" applyNumberFormat="0" applyFont="0" applyBorder="0" applyAlignment="0" applyProtection="0"/>
    <xf numFmtId="37" fontId="41" fillId="0" borderId="0" applyFont="0" applyFill="0" applyBorder="0" applyAlignment="0" applyProtection="0"/>
    <xf numFmtId="0" fontId="41" fillId="0" borderId="0" applyProtection="0"/>
    <xf numFmtId="43" fontId="41" fillId="0" borderId="0" applyFont="0" applyFill="0" applyBorder="0" applyAlignment="0" applyProtection="0"/>
    <xf numFmtId="0" fontId="42"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43" fillId="0" borderId="0" applyFont="0" applyFill="0" applyBorder="0" applyAlignment="0" applyProtection="0"/>
    <xf numFmtId="39" fontId="44" fillId="0" borderId="0">
      <alignment horizontal="right"/>
    </xf>
    <xf numFmtId="0" fontId="3" fillId="0" borderId="18" applyNumberFormat="0" applyFont="0" applyFill="0" applyAlignment="0" applyProtection="0"/>
    <xf numFmtId="0" fontId="3" fillId="3" borderId="11" applyNumberFormat="0" applyFont="0" applyBorder="0" applyAlignment="0" applyProtection="0"/>
    <xf numFmtId="0" fontId="3" fillId="0" borderId="18" applyNumberFormat="0" applyFont="0" applyFill="0" applyAlignment="0" applyProtection="0"/>
    <xf numFmtId="0" fontId="3" fillId="0" borderId="19" applyNumberFormat="0" applyFont="0" applyFill="0" applyAlignment="0" applyProtection="0"/>
    <xf numFmtId="49" fontId="44" fillId="0" borderId="0"/>
    <xf numFmtId="0" fontId="45" fillId="0" borderId="0">
      <alignment horizontal="center"/>
    </xf>
    <xf numFmtId="0" fontId="46" fillId="0" borderId="0">
      <alignment horizontal="center"/>
    </xf>
    <xf numFmtId="0" fontId="3" fillId="3" borderId="0" applyNumberFormat="0" applyFont="0" applyBorder="0" applyAlignment="0" applyProtection="0"/>
    <xf numFmtId="0" fontId="3" fillId="0" borderId="2" applyNumberFormat="0" applyFont="0" applyFill="0" applyAlignment="0" applyProtection="0"/>
    <xf numFmtId="37"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8" fillId="0" borderId="0" applyProtection="0"/>
    <xf numFmtId="37" fontId="50" fillId="0" borderId="0" applyFont="0" applyFill="0" applyBorder="0" applyAlignment="0" applyProtection="0"/>
    <xf numFmtId="0" fontId="50" fillId="0" borderId="0" applyProtection="0"/>
    <xf numFmtId="43" fontId="50" fillId="0" borderId="0" applyFont="0" applyFill="0" applyBorder="0" applyAlignment="0" applyProtection="0"/>
    <xf numFmtId="37" fontId="52"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0" fillId="0" borderId="0" applyProtection="0"/>
    <xf numFmtId="0" fontId="3" fillId="0" borderId="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3" fillId="0" borderId="0"/>
    <xf numFmtId="0" fontId="70" fillId="0" borderId="0" applyProtection="0"/>
    <xf numFmtId="43" fontId="70" fillId="0" borderId="0" applyFont="0" applyFill="0" applyBorder="0" applyAlignment="0" applyProtection="0"/>
    <xf numFmtId="0" fontId="71" fillId="0" borderId="0" applyProtection="0"/>
    <xf numFmtId="43" fontId="71" fillId="0" borderId="0" applyFont="0" applyFill="0" applyBorder="0" applyAlignment="0" applyProtection="0"/>
    <xf numFmtId="0" fontId="72" fillId="0" borderId="0" applyProtection="0"/>
    <xf numFmtId="43" fontId="72" fillId="0" borderId="0" applyFont="0" applyFill="0" applyBorder="0" applyAlignment="0" applyProtection="0"/>
    <xf numFmtId="0" fontId="72" fillId="0" borderId="0" applyProtection="0"/>
    <xf numFmtId="0" fontId="73" fillId="0" borderId="0" applyProtection="0"/>
    <xf numFmtId="43" fontId="73" fillId="0" borderId="0" applyFont="0" applyFill="0" applyBorder="0" applyAlignment="0" applyProtection="0"/>
    <xf numFmtId="0" fontId="74" fillId="0" borderId="0" applyProtection="0"/>
    <xf numFmtId="0" fontId="75" fillId="0" borderId="0" applyProtection="0"/>
    <xf numFmtId="43" fontId="75" fillId="0" borderId="0" applyFont="0" applyFill="0" applyBorder="0" applyAlignment="0" applyProtection="0"/>
    <xf numFmtId="0" fontId="76" fillId="0" borderId="0" applyProtection="0"/>
    <xf numFmtId="43" fontId="76" fillId="0" borderId="0" applyFont="0" applyFill="0" applyBorder="0" applyAlignment="0" applyProtection="0"/>
    <xf numFmtId="0" fontId="3" fillId="0" borderId="0" applyProtection="0"/>
    <xf numFmtId="0" fontId="77" fillId="0" borderId="0" applyProtection="0"/>
    <xf numFmtId="43" fontId="77" fillId="0" borderId="0" applyFont="0" applyFill="0" applyBorder="0" applyAlignment="0" applyProtection="0"/>
    <xf numFmtId="0" fontId="77" fillId="0" borderId="0" applyProtection="0"/>
    <xf numFmtId="0" fontId="78" fillId="0" borderId="0" applyProtection="0"/>
    <xf numFmtId="43" fontId="78" fillId="0" borderId="0" applyFont="0" applyFill="0" applyBorder="0" applyAlignment="0" applyProtection="0"/>
    <xf numFmtId="0" fontId="79" fillId="0" borderId="0" applyProtection="0"/>
    <xf numFmtId="43" fontId="79" fillId="0" borderId="0" applyFont="0" applyFill="0" applyBorder="0" applyAlignment="0" applyProtection="0"/>
    <xf numFmtId="0" fontId="80" fillId="0" borderId="0" applyProtection="0"/>
    <xf numFmtId="43" fontId="80" fillId="0" borderId="0" applyFont="0" applyFill="0" applyBorder="0" applyAlignment="0" applyProtection="0"/>
    <xf numFmtId="0" fontId="81" fillId="0" borderId="0" applyProtection="0"/>
    <xf numFmtId="43" fontId="81" fillId="0" borderId="0" applyFont="0" applyFill="0" applyBorder="0" applyAlignment="0" applyProtection="0"/>
    <xf numFmtId="0" fontId="82" fillId="0" borderId="0" applyProtection="0"/>
    <xf numFmtId="43" fontId="82" fillId="0" borderId="0" applyFont="0" applyFill="0" applyBorder="0" applyAlignment="0" applyProtection="0"/>
    <xf numFmtId="0" fontId="83" fillId="0" borderId="0" applyProtection="0"/>
    <xf numFmtId="43" fontId="83"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84" fillId="37" borderId="0" applyNumberFormat="0" applyBorder="0" applyAlignment="0" applyProtection="0"/>
    <xf numFmtId="0" fontId="84" fillId="38" borderId="0" applyNumberFormat="0" applyBorder="0" applyAlignment="0" applyProtection="0"/>
    <xf numFmtId="0" fontId="84" fillId="39" borderId="0" applyNumberFormat="0" applyBorder="0" applyAlignment="0" applyProtection="0"/>
    <xf numFmtId="0" fontId="84" fillId="40" borderId="0" applyNumberFormat="0" applyBorder="0" applyAlignment="0" applyProtection="0"/>
    <xf numFmtId="0" fontId="84" fillId="41" borderId="0" applyNumberFormat="0" applyBorder="0" applyAlignment="0" applyProtection="0"/>
    <xf numFmtId="0" fontId="84" fillId="42" borderId="0" applyNumberFormat="0" applyBorder="0" applyAlignment="0" applyProtection="0"/>
    <xf numFmtId="0" fontId="84" fillId="43" borderId="0" applyNumberFormat="0" applyBorder="0" applyAlignment="0" applyProtection="0"/>
    <xf numFmtId="0" fontId="84" fillId="44" borderId="0" applyNumberFormat="0" applyBorder="0" applyAlignment="0" applyProtection="0"/>
    <xf numFmtId="0" fontId="84" fillId="45" borderId="0" applyNumberFormat="0" applyBorder="0" applyAlignment="0" applyProtection="0"/>
    <xf numFmtId="0" fontId="84" fillId="40" borderId="0" applyNumberFormat="0" applyBorder="0" applyAlignment="0" applyProtection="0"/>
    <xf numFmtId="0" fontId="84" fillId="43" borderId="0" applyNumberFormat="0" applyBorder="0" applyAlignment="0" applyProtection="0"/>
    <xf numFmtId="0" fontId="84" fillId="46" borderId="0" applyNumberFormat="0" applyBorder="0" applyAlignment="0" applyProtection="0"/>
    <xf numFmtId="0" fontId="85" fillId="47" borderId="0" applyNumberFormat="0" applyBorder="0" applyAlignment="0" applyProtection="0"/>
    <xf numFmtId="0" fontId="85" fillId="44" borderId="0" applyNumberFormat="0" applyBorder="0" applyAlignment="0" applyProtection="0"/>
    <xf numFmtId="0" fontId="85" fillId="45" borderId="0" applyNumberFormat="0" applyBorder="0" applyAlignment="0" applyProtection="0"/>
    <xf numFmtId="0" fontId="85" fillId="48" borderId="0" applyNumberFormat="0" applyBorder="0" applyAlignment="0" applyProtection="0"/>
    <xf numFmtId="0" fontId="85" fillId="49" borderId="0" applyNumberFormat="0" applyBorder="0" applyAlignment="0" applyProtection="0"/>
    <xf numFmtId="0" fontId="85" fillId="50" borderId="0" applyNumberFormat="0" applyBorder="0" applyAlignment="0" applyProtection="0"/>
    <xf numFmtId="0" fontId="85" fillId="51" borderId="0" applyNumberFormat="0" applyBorder="0" applyAlignment="0" applyProtection="0"/>
    <xf numFmtId="0" fontId="85" fillId="52" borderId="0" applyNumberFormat="0" applyBorder="0" applyAlignment="0" applyProtection="0"/>
    <xf numFmtId="0" fontId="85" fillId="53" borderId="0" applyNumberFormat="0" applyBorder="0" applyAlignment="0" applyProtection="0"/>
    <xf numFmtId="0" fontId="85" fillId="48" borderId="0" applyNumberFormat="0" applyBorder="0" applyAlignment="0" applyProtection="0"/>
    <xf numFmtId="0" fontId="85" fillId="49" borderId="0" applyNumberFormat="0" applyBorder="0" applyAlignment="0" applyProtection="0"/>
    <xf numFmtId="0" fontId="85" fillId="54" borderId="0" applyNumberFormat="0" applyBorder="0" applyAlignment="0" applyProtection="0"/>
    <xf numFmtId="0" fontId="86" fillId="38" borderId="0" applyNumberFormat="0" applyBorder="0" applyAlignment="0" applyProtection="0"/>
    <xf numFmtId="0" fontId="87" fillId="55" borderId="29" applyNumberFormat="0" applyAlignment="0" applyProtection="0"/>
    <xf numFmtId="0" fontId="88" fillId="56" borderId="30"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89" fillId="0" borderId="0" applyNumberFormat="0" applyFill="0" applyBorder="0" applyAlignment="0" applyProtection="0"/>
    <xf numFmtId="0" fontId="90" fillId="39" borderId="0" applyNumberFormat="0" applyBorder="0" applyAlignment="0" applyProtection="0"/>
    <xf numFmtId="0" fontId="91" fillId="0" borderId="31" applyNumberFormat="0" applyFill="0" applyAlignment="0" applyProtection="0"/>
    <xf numFmtId="0" fontId="92" fillId="0" borderId="32" applyNumberFormat="0" applyFill="0" applyAlignment="0" applyProtection="0"/>
    <xf numFmtId="0" fontId="93" fillId="0" borderId="33" applyNumberFormat="0" applyFill="0" applyAlignment="0" applyProtection="0"/>
    <xf numFmtId="0" fontId="93" fillId="0" borderId="0" applyNumberFormat="0" applyFill="0" applyBorder="0" applyAlignment="0" applyProtection="0"/>
    <xf numFmtId="0" fontId="94" fillId="42" borderId="29" applyNumberFormat="0" applyAlignment="0" applyProtection="0"/>
    <xf numFmtId="0" fontId="95" fillId="0" borderId="34" applyNumberFormat="0" applyFill="0" applyAlignment="0" applyProtection="0"/>
    <xf numFmtId="0" fontId="96" fillId="57" borderId="0" applyNumberFormat="0" applyBorder="0" applyAlignment="0" applyProtection="0"/>
    <xf numFmtId="0" fontId="3" fillId="0" borderId="0" applyProtection="0"/>
    <xf numFmtId="0" fontId="3" fillId="0" borderId="0"/>
    <xf numFmtId="0" fontId="3" fillId="0" borderId="0">
      <protection locked="0"/>
    </xf>
    <xf numFmtId="0" fontId="3" fillId="58" borderId="35" applyNumberFormat="0" applyFont="0" applyAlignment="0" applyProtection="0"/>
    <xf numFmtId="0" fontId="3" fillId="58" borderId="35" applyNumberFormat="0" applyFont="0" applyAlignment="0" applyProtection="0"/>
    <xf numFmtId="0" fontId="97" fillId="55" borderId="36" applyNumberFormat="0" applyAlignment="0" applyProtection="0"/>
    <xf numFmtId="9" fontId="3" fillId="0" borderId="0" applyFont="0" applyFill="0" applyBorder="0" applyAlignment="0" applyProtection="0"/>
    <xf numFmtId="0" fontId="98" fillId="0" borderId="0" applyNumberFormat="0" applyFill="0" applyBorder="0" applyAlignment="0" applyProtection="0"/>
    <xf numFmtId="0" fontId="99" fillId="0" borderId="37" applyNumberFormat="0" applyFill="0" applyAlignment="0" applyProtection="0"/>
    <xf numFmtId="0" fontId="100"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15" fillId="16" borderId="0" applyNumberFormat="0" applyBorder="0" applyAlignment="0" applyProtection="0"/>
    <xf numFmtId="0" fontId="115" fillId="20" borderId="0" applyNumberFormat="0" applyBorder="0" applyAlignment="0" applyProtection="0"/>
    <xf numFmtId="0" fontId="115" fillId="24" borderId="0" applyNumberFormat="0" applyBorder="0" applyAlignment="0" applyProtection="0"/>
    <xf numFmtId="0" fontId="115" fillId="28" borderId="0" applyNumberFormat="0" applyBorder="0" applyAlignment="0" applyProtection="0"/>
    <xf numFmtId="0" fontId="115" fillId="32" borderId="0" applyNumberFormat="0" applyBorder="0" applyAlignment="0" applyProtection="0"/>
    <xf numFmtId="0" fontId="115" fillId="36" borderId="0" applyNumberFormat="0" applyBorder="0" applyAlignment="0" applyProtection="0"/>
    <xf numFmtId="0" fontId="115" fillId="13" borderId="0" applyNumberFormat="0" applyBorder="0" applyAlignment="0" applyProtection="0"/>
    <xf numFmtId="0" fontId="115" fillId="17" borderId="0" applyNumberFormat="0" applyBorder="0" applyAlignment="0" applyProtection="0"/>
    <xf numFmtId="0" fontId="115" fillId="21" borderId="0" applyNumberFormat="0" applyBorder="0" applyAlignment="0" applyProtection="0"/>
    <xf numFmtId="0" fontId="115" fillId="25" borderId="0" applyNumberFormat="0" applyBorder="0" applyAlignment="0" applyProtection="0"/>
    <xf numFmtId="0" fontId="115" fillId="29" borderId="0" applyNumberFormat="0" applyBorder="0" applyAlignment="0" applyProtection="0"/>
    <xf numFmtId="0" fontId="115" fillId="33" borderId="0" applyNumberFormat="0" applyBorder="0" applyAlignment="0" applyProtection="0"/>
    <xf numFmtId="0" fontId="105" fillId="7" borderId="0" applyNumberFormat="0" applyBorder="0" applyAlignment="0" applyProtection="0"/>
    <xf numFmtId="0" fontId="109" fillId="10" borderId="23" applyNumberFormat="0" applyAlignment="0" applyProtection="0"/>
    <xf numFmtId="0" fontId="111" fillId="11" borderId="26"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7" fontId="3" fillId="0" borderId="0" applyFont="0" applyFill="0" applyBorder="0" applyAlignment="0" applyProtection="0"/>
    <xf numFmtId="0" fontId="113" fillId="0" borderId="0" applyNumberFormat="0" applyFill="0" applyBorder="0" applyAlignment="0" applyProtection="0"/>
    <xf numFmtId="0" fontId="104" fillId="6" borderId="0" applyNumberFormat="0" applyBorder="0" applyAlignment="0" applyProtection="0"/>
    <xf numFmtId="0" fontId="101" fillId="0" borderId="20" applyNumberFormat="0" applyFill="0" applyAlignment="0" applyProtection="0"/>
    <xf numFmtId="0" fontId="102" fillId="0" borderId="21" applyNumberFormat="0" applyFill="0" applyAlignment="0" applyProtection="0"/>
    <xf numFmtId="0" fontId="103" fillId="0" borderId="22" applyNumberFormat="0" applyFill="0" applyAlignment="0" applyProtection="0"/>
    <xf numFmtId="0" fontId="103" fillId="0" borderId="0" applyNumberFormat="0" applyFill="0" applyBorder="0" applyAlignment="0" applyProtection="0"/>
    <xf numFmtId="0" fontId="107" fillId="9" borderId="23" applyNumberFormat="0" applyAlignment="0" applyProtection="0"/>
    <xf numFmtId="0" fontId="110" fillId="0" borderId="25" applyNumberFormat="0" applyFill="0" applyAlignment="0" applyProtection="0"/>
    <xf numFmtId="0" fontId="106" fillId="8" borderId="0" applyNumberFormat="0" applyBorder="0" applyAlignment="0" applyProtection="0"/>
    <xf numFmtId="0" fontId="116" fillId="0" borderId="0"/>
    <xf numFmtId="0" fontId="1" fillId="12" borderId="27" applyNumberFormat="0" applyFont="0" applyAlignment="0" applyProtection="0"/>
    <xf numFmtId="0" fontId="108" fillId="10" borderId="24" applyNumberFormat="0" applyAlignment="0" applyProtection="0"/>
    <xf numFmtId="0" fontId="5" fillId="0" borderId="0" applyNumberFormat="0" applyFont="0" applyFill="0" applyBorder="0" applyAlignment="0" applyProtection="0">
      <alignment horizontal="left"/>
    </xf>
    <xf numFmtId="0" fontId="25" fillId="0" borderId="2">
      <alignment horizontal="center"/>
    </xf>
    <xf numFmtId="18" fontId="5" fillId="0" borderId="0" applyFont="0" applyFill="0" applyBorder="0" applyAlignment="0" applyProtection="0"/>
    <xf numFmtId="0" fontId="114" fillId="0" borderId="28" applyNumberFormat="0" applyFill="0" applyAlignment="0" applyProtection="0"/>
    <xf numFmtId="0" fontId="112"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27"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17" fillId="0" borderId="0"/>
    <xf numFmtId="4" fontId="11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4" borderId="0" applyNumberFormat="0" applyBorder="0" applyAlignment="0" applyProtection="0"/>
    <xf numFmtId="0" fontId="84" fillId="37" borderId="0" applyNumberFormat="0" applyBorder="0" applyAlignment="0" applyProtection="0"/>
    <xf numFmtId="0" fontId="1" fillId="18" borderId="0" applyNumberFormat="0" applyBorder="0" applyAlignment="0" applyProtection="0"/>
    <xf numFmtId="0" fontId="84" fillId="38" borderId="0" applyNumberFormat="0" applyBorder="0" applyAlignment="0" applyProtection="0"/>
    <xf numFmtId="0" fontId="1" fillId="22" borderId="0" applyNumberFormat="0" applyBorder="0" applyAlignment="0" applyProtection="0"/>
    <xf numFmtId="0" fontId="84" fillId="39" borderId="0" applyNumberFormat="0" applyBorder="0" applyAlignment="0" applyProtection="0"/>
    <xf numFmtId="0" fontId="1" fillId="26" borderId="0" applyNumberFormat="0" applyBorder="0" applyAlignment="0" applyProtection="0"/>
    <xf numFmtId="0" fontId="84" fillId="40" borderId="0" applyNumberFormat="0" applyBorder="0" applyAlignment="0" applyProtection="0"/>
    <xf numFmtId="0" fontId="1" fillId="30" borderId="0" applyNumberFormat="0" applyBorder="0" applyAlignment="0" applyProtection="0"/>
    <xf numFmtId="0" fontId="84" fillId="41" borderId="0" applyNumberFormat="0" applyBorder="0" applyAlignment="0" applyProtection="0"/>
    <xf numFmtId="0" fontId="1" fillId="34" borderId="0" applyNumberFormat="0" applyBorder="0" applyAlignment="0" applyProtection="0"/>
    <xf numFmtId="0" fontId="84" fillId="42" borderId="0" applyNumberFormat="0" applyBorder="0" applyAlignment="0" applyProtection="0"/>
    <xf numFmtId="0" fontId="1" fillId="15" borderId="0" applyNumberFormat="0" applyBorder="0" applyAlignment="0" applyProtection="0"/>
    <xf numFmtId="0" fontId="84" fillId="43" borderId="0" applyNumberFormat="0" applyBorder="0" applyAlignment="0" applyProtection="0"/>
    <xf numFmtId="0" fontId="1" fillId="19" borderId="0" applyNumberFormat="0" applyBorder="0" applyAlignment="0" applyProtection="0"/>
    <xf numFmtId="0" fontId="84" fillId="44" borderId="0" applyNumberFormat="0" applyBorder="0" applyAlignment="0" applyProtection="0"/>
    <xf numFmtId="0" fontId="1" fillId="23" borderId="0" applyNumberFormat="0" applyBorder="0" applyAlignment="0" applyProtection="0"/>
    <xf numFmtId="0" fontId="84" fillId="45" borderId="0" applyNumberFormat="0" applyBorder="0" applyAlignment="0" applyProtection="0"/>
    <xf numFmtId="0" fontId="1" fillId="27" borderId="0" applyNumberFormat="0" applyBorder="0" applyAlignment="0" applyProtection="0"/>
    <xf numFmtId="0" fontId="84" fillId="40" borderId="0" applyNumberFormat="0" applyBorder="0" applyAlignment="0" applyProtection="0"/>
    <xf numFmtId="0" fontId="1" fillId="31" borderId="0" applyNumberFormat="0" applyBorder="0" applyAlignment="0" applyProtection="0"/>
    <xf numFmtId="0" fontId="84" fillId="43" borderId="0" applyNumberFormat="0" applyBorder="0" applyAlignment="0" applyProtection="0"/>
    <xf numFmtId="0" fontId="1" fillId="35" borderId="0" applyNumberFormat="0" applyBorder="0" applyAlignment="0" applyProtection="0"/>
    <xf numFmtId="0" fontId="84" fillId="46" borderId="0" applyNumberFormat="0" applyBorder="0" applyAlignment="0" applyProtection="0"/>
    <xf numFmtId="0" fontId="115" fillId="16" borderId="0" applyNumberFormat="0" applyBorder="0" applyAlignment="0" applyProtection="0"/>
    <xf numFmtId="0" fontId="85" fillId="47" borderId="0" applyNumberFormat="0" applyBorder="0" applyAlignment="0" applyProtection="0"/>
    <xf numFmtId="0" fontId="115" fillId="20" borderId="0" applyNumberFormat="0" applyBorder="0" applyAlignment="0" applyProtection="0"/>
    <xf numFmtId="0" fontId="85" fillId="44" borderId="0" applyNumberFormat="0" applyBorder="0" applyAlignment="0" applyProtection="0"/>
    <xf numFmtId="0" fontId="115" fillId="24" borderId="0" applyNumberFormat="0" applyBorder="0" applyAlignment="0" applyProtection="0"/>
    <xf numFmtId="0" fontId="85" fillId="45" borderId="0" applyNumberFormat="0" applyBorder="0" applyAlignment="0" applyProtection="0"/>
    <xf numFmtId="0" fontId="115" fillId="28" borderId="0" applyNumberFormat="0" applyBorder="0" applyAlignment="0" applyProtection="0"/>
    <xf numFmtId="0" fontId="85" fillId="48" borderId="0" applyNumberFormat="0" applyBorder="0" applyAlignment="0" applyProtection="0"/>
    <xf numFmtId="0" fontId="115" fillId="32" borderId="0" applyNumberFormat="0" applyBorder="0" applyAlignment="0" applyProtection="0"/>
    <xf numFmtId="0" fontId="85" fillId="49" borderId="0" applyNumberFormat="0" applyBorder="0" applyAlignment="0" applyProtection="0"/>
    <xf numFmtId="0" fontId="115" fillId="36" borderId="0" applyNumberFormat="0" applyBorder="0" applyAlignment="0" applyProtection="0"/>
    <xf numFmtId="0" fontId="85" fillId="50" borderId="0" applyNumberFormat="0" applyBorder="0" applyAlignment="0" applyProtection="0"/>
    <xf numFmtId="0" fontId="115" fillId="13" borderId="0" applyNumberFormat="0" applyBorder="0" applyAlignment="0" applyProtection="0"/>
    <xf numFmtId="0" fontId="85" fillId="51" borderId="0" applyNumberFormat="0" applyBorder="0" applyAlignment="0" applyProtection="0"/>
    <xf numFmtId="0" fontId="115" fillId="17" borderId="0" applyNumberFormat="0" applyBorder="0" applyAlignment="0" applyProtection="0"/>
    <xf numFmtId="0" fontId="85" fillId="52" borderId="0" applyNumberFormat="0" applyBorder="0" applyAlignment="0" applyProtection="0"/>
    <xf numFmtId="0" fontId="115" fillId="21" borderId="0" applyNumberFormat="0" applyBorder="0" applyAlignment="0" applyProtection="0"/>
    <xf numFmtId="0" fontId="85" fillId="53" borderId="0" applyNumberFormat="0" applyBorder="0" applyAlignment="0" applyProtection="0"/>
    <xf numFmtId="0" fontId="115" fillId="25" borderId="0" applyNumberFormat="0" applyBorder="0" applyAlignment="0" applyProtection="0"/>
    <xf numFmtId="0" fontId="85" fillId="48" borderId="0" applyNumberFormat="0" applyBorder="0" applyAlignment="0" applyProtection="0"/>
    <xf numFmtId="0" fontId="115" fillId="29" borderId="0" applyNumberFormat="0" applyBorder="0" applyAlignment="0" applyProtection="0"/>
    <xf numFmtId="0" fontId="85" fillId="49" borderId="0" applyNumberFormat="0" applyBorder="0" applyAlignment="0" applyProtection="0"/>
    <xf numFmtId="0" fontId="115" fillId="33" borderId="0" applyNumberFormat="0" applyBorder="0" applyAlignment="0" applyProtection="0"/>
    <xf numFmtId="0" fontId="85" fillId="54" borderId="0" applyNumberFormat="0" applyBorder="0" applyAlignment="0" applyProtection="0"/>
    <xf numFmtId="0" fontId="105" fillId="7" borderId="0" applyNumberFormat="0" applyBorder="0" applyAlignment="0" applyProtection="0"/>
    <xf numFmtId="0" fontId="86" fillId="38" borderId="0" applyNumberFormat="0" applyBorder="0" applyAlignment="0" applyProtection="0"/>
    <xf numFmtId="0" fontId="109" fillId="10" borderId="23" applyNumberFormat="0" applyAlignment="0" applyProtection="0"/>
    <xf numFmtId="0" fontId="87" fillId="55" borderId="29" applyNumberFormat="0" applyAlignment="0" applyProtection="0"/>
    <xf numFmtId="0" fontId="111" fillId="11" borderId="26" applyNumberFormat="0" applyAlignment="0" applyProtection="0"/>
    <xf numFmtId="0" fontId="88" fillId="56" borderId="30"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13" fillId="0" borderId="0" applyNumberFormat="0" applyFill="0" applyBorder="0" applyAlignment="0" applyProtection="0"/>
    <xf numFmtId="0" fontId="89" fillId="0" borderId="0" applyNumberFormat="0" applyFill="0" applyBorder="0" applyAlignment="0" applyProtection="0"/>
    <xf numFmtId="0" fontId="119" fillId="0" borderId="0" applyNumberFormat="0" applyFill="0" applyBorder="0" applyAlignment="0" applyProtection="0"/>
    <xf numFmtId="0" fontId="104" fillId="6" borderId="0" applyNumberFormat="0" applyBorder="0" applyAlignment="0" applyProtection="0"/>
    <xf numFmtId="0" fontId="90" fillId="39" borderId="0" applyNumberFormat="0" applyBorder="0" applyAlignment="0" applyProtection="0"/>
    <xf numFmtId="0" fontId="101" fillId="0" borderId="20" applyNumberFormat="0" applyFill="0" applyAlignment="0" applyProtection="0"/>
    <xf numFmtId="0" fontId="91" fillId="0" borderId="31" applyNumberFormat="0" applyFill="0" applyAlignment="0" applyProtection="0"/>
    <xf numFmtId="0" fontId="102" fillId="0" borderId="21" applyNumberFormat="0" applyFill="0" applyAlignment="0" applyProtection="0"/>
    <xf numFmtId="0" fontId="92" fillId="0" borderId="32" applyNumberFormat="0" applyFill="0" applyAlignment="0" applyProtection="0"/>
    <xf numFmtId="0" fontId="103" fillId="0" borderId="22" applyNumberFormat="0" applyFill="0" applyAlignment="0" applyProtection="0"/>
    <xf numFmtId="0" fontId="93" fillId="0" borderId="33" applyNumberFormat="0" applyFill="0" applyAlignment="0" applyProtection="0"/>
    <xf numFmtId="0" fontId="103" fillId="0" borderId="0" applyNumberFormat="0" applyFill="0" applyBorder="0" applyAlignment="0" applyProtection="0"/>
    <xf numFmtId="0" fontId="93" fillId="0" borderId="0" applyNumberFormat="0" applyFill="0" applyBorder="0" applyAlignment="0" applyProtection="0"/>
    <xf numFmtId="0" fontId="120" fillId="0" borderId="0" applyNumberFormat="0" applyFill="0" applyBorder="0" applyAlignment="0" applyProtection="0"/>
    <xf numFmtId="0" fontId="107" fillId="9" borderId="23" applyNumberFormat="0" applyAlignment="0" applyProtection="0"/>
    <xf numFmtId="0" fontId="94" fillId="42" borderId="29" applyNumberFormat="0" applyAlignment="0" applyProtection="0"/>
    <xf numFmtId="0" fontId="110" fillId="0" borderId="25" applyNumberFormat="0" applyFill="0" applyAlignment="0" applyProtection="0"/>
    <xf numFmtId="0" fontId="95" fillId="0" borderId="34" applyNumberFormat="0" applyFill="0" applyAlignment="0" applyProtection="0"/>
    <xf numFmtId="0" fontId="106" fillId="8" borderId="0" applyNumberFormat="0" applyBorder="0" applyAlignment="0" applyProtection="0"/>
    <xf numFmtId="0" fontId="96" fillId="57" borderId="0" applyNumberFormat="0" applyBorder="0" applyAlignment="0" applyProtection="0"/>
    <xf numFmtId="0" fontId="1" fillId="0" borderId="0"/>
    <xf numFmtId="0" fontId="3" fillId="0" borderId="0"/>
    <xf numFmtId="0" fontId="3" fillId="58" borderId="35" applyNumberFormat="0" applyFont="0" applyAlignment="0" applyProtection="0"/>
    <xf numFmtId="0" fontId="1" fillId="12" borderId="27" applyNumberFormat="0" applyFont="0" applyAlignment="0" applyProtection="0"/>
    <xf numFmtId="0" fontId="3" fillId="58" borderId="35" applyNumberFormat="0" applyFont="0" applyAlignment="0" applyProtection="0"/>
    <xf numFmtId="0" fontId="108" fillId="10" borderId="24" applyNumberFormat="0" applyAlignment="0" applyProtection="0"/>
    <xf numFmtId="0" fontId="97" fillId="55" borderId="36" applyNumberFormat="0" applyAlignment="0" applyProtection="0"/>
    <xf numFmtId="0" fontId="118" fillId="0" borderId="0" applyNumberFormat="0" applyFill="0" applyBorder="0" applyAlignment="0" applyProtection="0"/>
    <xf numFmtId="0" fontId="98" fillId="0" borderId="0" applyNumberFormat="0" applyFill="0" applyBorder="0" applyAlignment="0" applyProtection="0"/>
    <xf numFmtId="0" fontId="114" fillId="0" borderId="28" applyNumberFormat="0" applyFill="0" applyAlignment="0" applyProtection="0"/>
    <xf numFmtId="0" fontId="99" fillId="0" borderId="37" applyNumberFormat="0" applyFill="0" applyAlignment="0" applyProtection="0"/>
    <xf numFmtId="0" fontId="112" fillId="0" borderId="0" applyNumberFormat="0" applyFill="0" applyBorder="0" applyAlignment="0" applyProtection="0"/>
    <xf numFmtId="0" fontId="100"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21" fillId="0" borderId="0" applyProtection="0"/>
    <xf numFmtId="43" fontId="121" fillId="0" borderId="0" applyFont="0" applyFill="0" applyBorder="0" applyAlignment="0" applyProtection="0"/>
    <xf numFmtId="0" fontId="122" fillId="0" borderId="0" applyProtection="0"/>
    <xf numFmtId="43" fontId="122" fillId="0" borderId="0" applyFont="0" applyFill="0" applyBorder="0" applyAlignment="0" applyProtection="0"/>
    <xf numFmtId="0" fontId="123" fillId="0" borderId="0" applyProtection="0"/>
    <xf numFmtId="0" fontId="124" fillId="37" borderId="0" applyNumberFormat="0" applyBorder="0" applyAlignment="0" applyProtection="0"/>
    <xf numFmtId="0" fontId="124" fillId="38" borderId="0" applyNumberFormat="0" applyBorder="0" applyAlignment="0" applyProtection="0"/>
    <xf numFmtId="0" fontId="124" fillId="39" borderId="0" applyNumberFormat="0" applyBorder="0" applyAlignment="0" applyProtection="0"/>
    <xf numFmtId="0" fontId="124" fillId="40" borderId="0" applyNumberFormat="0" applyBorder="0" applyAlignment="0" applyProtection="0"/>
    <xf numFmtId="0" fontId="124" fillId="41" borderId="0" applyNumberFormat="0" applyBorder="0" applyAlignment="0" applyProtection="0"/>
    <xf numFmtId="0" fontId="124" fillId="42" borderId="0" applyNumberFormat="0" applyBorder="0" applyAlignment="0" applyProtection="0"/>
    <xf numFmtId="0" fontId="124" fillId="43" borderId="0" applyNumberFormat="0" applyBorder="0" applyAlignment="0" applyProtection="0"/>
    <xf numFmtId="0" fontId="124" fillId="44" borderId="0" applyNumberFormat="0" applyBorder="0" applyAlignment="0" applyProtection="0"/>
    <xf numFmtId="0" fontId="124" fillId="45" borderId="0" applyNumberFormat="0" applyBorder="0" applyAlignment="0" applyProtection="0"/>
    <xf numFmtId="0" fontId="124" fillId="40" borderId="0" applyNumberFormat="0" applyBorder="0" applyAlignment="0" applyProtection="0"/>
    <xf numFmtId="0" fontId="124" fillId="43" borderId="0" applyNumberFormat="0" applyBorder="0" applyAlignment="0" applyProtection="0"/>
    <xf numFmtId="0" fontId="124" fillId="46" borderId="0" applyNumberFormat="0" applyBorder="0" applyAlignment="0" applyProtection="0"/>
    <xf numFmtId="0" fontId="125" fillId="47" borderId="0" applyNumberFormat="0" applyBorder="0" applyAlignment="0" applyProtection="0"/>
    <xf numFmtId="0" fontId="125" fillId="44" borderId="0" applyNumberFormat="0" applyBorder="0" applyAlignment="0" applyProtection="0"/>
    <xf numFmtId="0" fontId="125" fillId="45" borderId="0" applyNumberFormat="0" applyBorder="0" applyAlignment="0" applyProtection="0"/>
    <xf numFmtId="0" fontId="125" fillId="48" borderId="0" applyNumberFormat="0" applyBorder="0" applyAlignment="0" applyProtection="0"/>
    <xf numFmtId="0" fontId="125" fillId="49" borderId="0" applyNumberFormat="0" applyBorder="0" applyAlignment="0" applyProtection="0"/>
    <xf numFmtId="0" fontId="125" fillId="50" borderId="0" applyNumberFormat="0" applyBorder="0" applyAlignment="0" applyProtection="0"/>
    <xf numFmtId="0" fontId="125" fillId="51" borderId="0" applyNumberFormat="0" applyBorder="0" applyAlignment="0" applyProtection="0"/>
    <xf numFmtId="0" fontId="125" fillId="52" borderId="0" applyNumberFormat="0" applyBorder="0" applyAlignment="0" applyProtection="0"/>
    <xf numFmtId="0" fontId="125" fillId="53" borderId="0" applyNumberFormat="0" applyBorder="0" applyAlignment="0" applyProtection="0"/>
    <xf numFmtId="0" fontId="125" fillId="48" borderId="0" applyNumberFormat="0" applyBorder="0" applyAlignment="0" applyProtection="0"/>
    <xf numFmtId="0" fontId="125" fillId="49" borderId="0" applyNumberFormat="0" applyBorder="0" applyAlignment="0" applyProtection="0"/>
    <xf numFmtId="0" fontId="125" fillId="54" borderId="0" applyNumberFormat="0" applyBorder="0" applyAlignment="0" applyProtection="0"/>
    <xf numFmtId="0" fontId="126" fillId="38" borderId="0" applyNumberFormat="0" applyBorder="0" applyAlignment="0" applyProtection="0"/>
    <xf numFmtId="0" fontId="127" fillId="55" borderId="29" applyNumberFormat="0" applyAlignment="0" applyProtection="0"/>
    <xf numFmtId="0" fontId="128" fillId="56" borderId="30" applyNumberFormat="0" applyAlignment="0" applyProtection="0"/>
    <xf numFmtId="43" fontId="123" fillId="0" borderId="0" applyFont="0" applyFill="0" applyBorder="0" applyAlignment="0" applyProtection="0"/>
    <xf numFmtId="43" fontId="8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3" fillId="0" borderId="0" applyFont="0" applyFill="0" applyBorder="0" applyAlignment="0" applyProtection="0"/>
    <xf numFmtId="37" fontId="123" fillId="0" borderId="0" applyFont="0" applyFill="0" applyBorder="0" applyAlignment="0" applyProtection="0"/>
    <xf numFmtId="3" fontId="123" fillId="0" borderId="0" applyFont="0" applyFill="0" applyBorder="0" applyAlignment="0" applyProtection="0"/>
    <xf numFmtId="44" fontId="123" fillId="0" borderId="0" applyFont="0" applyFill="0" applyBorder="0" applyAlignment="0" applyProtection="0"/>
    <xf numFmtId="177" fontId="123" fillId="0" borderId="0" applyFont="0" applyFill="0" applyBorder="0" applyAlignment="0" applyProtection="0"/>
    <xf numFmtId="0" fontId="129" fillId="0" borderId="0" applyNumberFormat="0" applyFill="0" applyBorder="0" applyAlignment="0" applyProtection="0"/>
    <xf numFmtId="169" fontId="123" fillId="0" borderId="0" applyFont="0" applyFill="0" applyBorder="0" applyAlignment="0" applyProtection="0"/>
    <xf numFmtId="0" fontId="130" fillId="39" borderId="0" applyNumberFormat="0" applyBorder="0" applyAlignment="0" applyProtection="0"/>
    <xf numFmtId="0" fontId="131" fillId="42" borderId="29" applyNumberFormat="0" applyAlignment="0" applyProtection="0"/>
    <xf numFmtId="0" fontId="132" fillId="0" borderId="34" applyNumberFormat="0" applyFill="0" applyAlignment="0" applyProtection="0"/>
    <xf numFmtId="0" fontId="133" fillId="57" borderId="0" applyNumberFormat="0" applyBorder="0" applyAlignment="0" applyProtection="0"/>
    <xf numFmtId="0" fontId="123" fillId="0" borderId="0"/>
    <xf numFmtId="0" fontId="123" fillId="0" borderId="0"/>
    <xf numFmtId="0" fontId="1" fillId="0" borderId="0"/>
    <xf numFmtId="0" fontId="123" fillId="58" borderId="35" applyNumberFormat="0" applyFont="0" applyAlignment="0" applyProtection="0"/>
    <xf numFmtId="0" fontId="134" fillId="55" borderId="36" applyNumberFormat="0" applyAlignment="0" applyProtection="0"/>
    <xf numFmtId="9" fontId="123" fillId="0" borderId="0" applyFont="0" applyFill="0" applyBorder="0" applyAlignment="0" applyProtection="0"/>
    <xf numFmtId="9" fontId="123" fillId="0" borderId="0" applyFont="0" applyFill="0" applyBorder="0" applyAlignment="0" applyProtection="0"/>
    <xf numFmtId="0" fontId="135" fillId="0" borderId="37" applyNumberFormat="0" applyFill="0" applyAlignment="0" applyProtection="0"/>
    <xf numFmtId="0" fontId="136" fillId="0" borderId="0" applyNumberFormat="0" applyFill="0" applyBorder="0" applyAlignment="0" applyProtection="0"/>
    <xf numFmtId="0" fontId="137" fillId="0" borderId="0" applyProtection="0"/>
    <xf numFmtId="0" fontId="138"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38" fillId="0" borderId="0" applyFont="0" applyFill="0" applyBorder="0" applyAlignment="0" applyProtection="0"/>
    <xf numFmtId="0" fontId="137" fillId="0" borderId="0" applyProtection="0"/>
    <xf numFmtId="0" fontId="3" fillId="0" borderId="0"/>
    <xf numFmtId="0" fontId="139" fillId="0" borderId="0" applyProtection="0"/>
    <xf numFmtId="0" fontId="3" fillId="58" borderId="39" applyNumberFormat="0" applyFont="0" applyAlignment="0" applyProtection="0"/>
    <xf numFmtId="0" fontId="139" fillId="0" borderId="0" applyProtection="0"/>
    <xf numFmtId="0" fontId="3" fillId="58" borderId="39" applyNumberFormat="0" applyFont="0" applyAlignment="0" applyProtection="0"/>
    <xf numFmtId="0" fontId="87" fillId="55" borderId="38" applyNumberFormat="0" applyAlignment="0" applyProtection="0"/>
    <xf numFmtId="0" fontId="99" fillId="0" borderId="41" applyNumberFormat="0" applyFill="0" applyAlignment="0" applyProtection="0"/>
    <xf numFmtId="0" fontId="94" fillId="42" borderId="38" applyNumberFormat="0" applyAlignment="0" applyProtection="0"/>
    <xf numFmtId="0" fontId="3" fillId="58" borderId="39" applyNumberFormat="0" applyFont="0" applyAlignment="0" applyProtection="0"/>
    <xf numFmtId="0" fontId="99" fillId="0" borderId="41" applyNumberFormat="0" applyFill="0" applyAlignment="0" applyProtection="0"/>
    <xf numFmtId="0" fontId="94" fillId="42" borderId="38" applyNumberFormat="0" applyAlignment="0" applyProtection="0"/>
    <xf numFmtId="0" fontId="97" fillId="55" borderId="40" applyNumberFormat="0" applyAlignment="0" applyProtection="0"/>
    <xf numFmtId="0" fontId="97" fillId="55" borderId="40" applyNumberFormat="0" applyAlignment="0" applyProtection="0"/>
    <xf numFmtId="0" fontId="87" fillId="55" borderId="38" applyNumberFormat="0" applyAlignment="0" applyProtection="0"/>
    <xf numFmtId="0" fontId="3" fillId="58" borderId="39"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39" fillId="0" borderId="0"/>
  </cellStyleXfs>
  <cellXfs count="201">
    <xf numFmtId="0" fontId="0" fillId="0" borderId="0" xfId="0"/>
    <xf numFmtId="0" fontId="13" fillId="0" borderId="0" xfId="0" applyFont="1" applyFill="1" applyBorder="1"/>
    <xf numFmtId="0" fontId="3" fillId="0" borderId="0" xfId="201" applyNumberFormat="1" applyFill="1"/>
    <xf numFmtId="0" fontId="10" fillId="0" borderId="0" xfId="201" applyNumberFormat="1" applyFont="1" applyFill="1" applyBorder="1" applyAlignment="1"/>
    <xf numFmtId="0" fontId="16" fillId="0" borderId="0" xfId="201" applyNumberFormat="1" applyFont="1" applyFill="1"/>
    <xf numFmtId="0" fontId="3" fillId="4" borderId="0" xfId="201" applyFill="1"/>
    <xf numFmtId="0" fontId="3" fillId="0" borderId="0" xfId="201"/>
    <xf numFmtId="0" fontId="3" fillId="0" borderId="0" xfId="201" applyFill="1"/>
    <xf numFmtId="0" fontId="0" fillId="4" borderId="0" xfId="0" applyFill="1"/>
    <xf numFmtId="180" fontId="0" fillId="4" borderId="0" xfId="0" applyNumberFormat="1" applyFill="1"/>
    <xf numFmtId="181" fontId="0" fillId="4" borderId="0" xfId="0" applyNumberFormat="1" applyFill="1"/>
    <xf numFmtId="37" fontId="0" fillId="4" borderId="0" xfId="0" applyNumberFormat="1" applyFill="1"/>
    <xf numFmtId="3" fontId="0" fillId="4" borderId="0" xfId="0" applyNumberFormat="1" applyFill="1"/>
    <xf numFmtId="0" fontId="0" fillId="4" borderId="4" xfId="0" applyFill="1" applyBorder="1"/>
    <xf numFmtId="0" fontId="0" fillId="4" borderId="1" xfId="0" applyFill="1" applyBorder="1"/>
    <xf numFmtId="180" fontId="0" fillId="4" borderId="1" xfId="0" applyNumberFormat="1" applyFill="1" applyBorder="1"/>
    <xf numFmtId="180" fontId="0" fillId="4" borderId="1" xfId="0" applyNumberFormat="1" applyFill="1" applyBorder="1" applyAlignment="1"/>
    <xf numFmtId="181" fontId="0" fillId="4" borderId="1" xfId="0" applyNumberFormat="1" applyFill="1" applyBorder="1" applyAlignment="1"/>
    <xf numFmtId="0" fontId="0" fillId="4" borderId="1" xfId="0" applyFill="1" applyBorder="1" applyAlignment="1"/>
    <xf numFmtId="181" fontId="0" fillId="4" borderId="1" xfId="0" applyNumberFormat="1" applyFill="1" applyBorder="1"/>
    <xf numFmtId="180" fontId="0" fillId="4" borderId="1" xfId="0" applyNumberFormat="1" applyFill="1" applyBorder="1" applyAlignment="1" applyProtection="1">
      <alignment horizontal="center"/>
      <protection locked="0"/>
    </xf>
    <xf numFmtId="181" fontId="0" fillId="4" borderId="1" xfId="0" applyNumberFormat="1" applyFill="1" applyBorder="1" applyAlignment="1" applyProtection="1">
      <alignment horizontal="center"/>
      <protection locked="0"/>
    </xf>
    <xf numFmtId="0" fontId="0" fillId="4" borderId="1" xfId="0" applyFill="1" applyBorder="1" applyAlignment="1" applyProtection="1">
      <alignment horizontal="center"/>
      <protection locked="0"/>
    </xf>
    <xf numFmtId="0" fontId="0" fillId="4" borderId="7" xfId="0" applyFill="1" applyBorder="1" applyAlignment="1" applyProtection="1">
      <alignment horizontal="center"/>
      <protection locked="0"/>
    </xf>
    <xf numFmtId="0" fontId="0" fillId="4" borderId="3" xfId="0" applyFill="1" applyBorder="1"/>
    <xf numFmtId="37" fontId="11" fillId="4" borderId="8" xfId="0" applyNumberFormat="1" applyFont="1" applyFill="1" applyBorder="1" applyAlignment="1">
      <alignment horizontal="center"/>
    </xf>
    <xf numFmtId="0" fontId="3" fillId="4" borderId="0" xfId="0" applyFont="1" applyFill="1"/>
    <xf numFmtId="0" fontId="3" fillId="4" borderId="3" xfId="0" applyFont="1" applyFill="1" applyBorder="1"/>
    <xf numFmtId="0" fontId="32" fillId="4" borderId="0" xfId="0" applyFont="1" applyFill="1"/>
    <xf numFmtId="37" fontId="33" fillId="4" borderId="8" xfId="0" applyNumberFormat="1" applyFont="1" applyFill="1" applyBorder="1" applyAlignment="1"/>
    <xf numFmtId="17" fontId="11" fillId="4" borderId="8" xfId="0" quotePrefix="1" applyNumberFormat="1" applyFont="1" applyFill="1" applyBorder="1" applyAlignment="1">
      <alignment horizontal="center"/>
    </xf>
    <xf numFmtId="0" fontId="12" fillId="4" borderId="0" xfId="0" applyFont="1" applyFill="1"/>
    <xf numFmtId="37" fontId="13" fillId="4" borderId="8" xfId="0" applyNumberFormat="1" applyFont="1" applyFill="1" applyBorder="1" applyAlignment="1">
      <alignment horizontal="center"/>
    </xf>
    <xf numFmtId="0" fontId="0" fillId="4" borderId="15" xfId="0" quotePrefix="1" applyFill="1" applyBorder="1" applyProtection="1"/>
    <xf numFmtId="0" fontId="0" fillId="4" borderId="17" xfId="0" applyFill="1" applyBorder="1" applyProtection="1"/>
    <xf numFmtId="0" fontId="0" fillId="4" borderId="16" xfId="0" applyFill="1" applyBorder="1" applyProtection="1"/>
    <xf numFmtId="0" fontId="13" fillId="4" borderId="0" xfId="0" applyFont="1" applyFill="1" applyBorder="1"/>
    <xf numFmtId="180" fontId="13" fillId="4" borderId="0" xfId="0" applyNumberFormat="1" applyFont="1" applyFill="1" applyBorder="1"/>
    <xf numFmtId="181" fontId="13" fillId="4" borderId="0" xfId="0" applyNumberFormat="1" applyFont="1" applyFill="1" applyBorder="1"/>
    <xf numFmtId="37" fontId="13" fillId="4" borderId="0" xfId="0" applyNumberFormat="1" applyFont="1" applyFill="1" applyBorder="1"/>
    <xf numFmtId="0" fontId="13" fillId="4" borderId="8" xfId="0" applyFont="1" applyFill="1" applyBorder="1"/>
    <xf numFmtId="0" fontId="0" fillId="4" borderId="14" xfId="0" quotePrefix="1" applyFill="1" applyBorder="1" applyProtection="1"/>
    <xf numFmtId="0" fontId="0" fillId="4" borderId="0" xfId="0" applyFill="1" applyBorder="1" applyProtection="1"/>
    <xf numFmtId="0" fontId="0" fillId="4" borderId="0" xfId="0" quotePrefix="1" applyFill="1" applyBorder="1" applyProtection="1"/>
    <xf numFmtId="0" fontId="0" fillId="4" borderId="11" xfId="0" applyFill="1" applyBorder="1" applyProtection="1"/>
    <xf numFmtId="0" fontId="11" fillId="4" borderId="0" xfId="0" applyFont="1" applyFill="1" applyBorder="1"/>
    <xf numFmtId="180" fontId="11" fillId="4" borderId="0" xfId="0" applyNumberFormat="1" applyFont="1" applyFill="1" applyBorder="1"/>
    <xf numFmtId="37" fontId="11" fillId="4" borderId="0" xfId="0" applyNumberFormat="1" applyFont="1" applyFill="1" applyBorder="1"/>
    <xf numFmtId="37" fontId="10" fillId="4" borderId="0" xfId="0" applyNumberFormat="1" applyFont="1" applyFill="1" applyBorder="1" applyAlignment="1" applyProtection="1">
      <alignment horizontal="center"/>
    </xf>
    <xf numFmtId="37" fontId="10" fillId="4" borderId="11" xfId="0" applyNumberFormat="1" applyFont="1" applyFill="1" applyBorder="1" applyAlignment="1" applyProtection="1">
      <alignment horizontal="center"/>
    </xf>
    <xf numFmtId="37" fontId="10" fillId="4" borderId="0" xfId="0" applyNumberFormat="1" applyFont="1" applyFill="1" applyBorder="1" applyAlignment="1">
      <alignment horizontal="center"/>
    </xf>
    <xf numFmtId="180" fontId="11" fillId="4" borderId="5" xfId="0" applyNumberFormat="1" applyFont="1" applyFill="1" applyBorder="1" applyAlignment="1">
      <alignment horizontal="center" wrapText="1"/>
    </xf>
    <xf numFmtId="180" fontId="11" fillId="4" borderId="5" xfId="0" applyNumberFormat="1" applyFont="1" applyFill="1" applyBorder="1" applyAlignment="1">
      <alignment horizontal="center"/>
    </xf>
    <xf numFmtId="181" fontId="11" fillId="4" borderId="5" xfId="0" applyNumberFormat="1" applyFont="1" applyFill="1" applyBorder="1" applyAlignment="1">
      <alignment horizontal="center"/>
    </xf>
    <xf numFmtId="37" fontId="14" fillId="4" borderId="8" xfId="0" applyNumberFormat="1" applyFont="1" applyFill="1" applyBorder="1" applyAlignment="1">
      <alignment horizontal="center"/>
    </xf>
    <xf numFmtId="0" fontId="34" fillId="4" borderId="3" xfId="0" applyFont="1" applyFill="1" applyBorder="1"/>
    <xf numFmtId="0" fontId="14" fillId="4" borderId="0" xfId="0" applyFont="1" applyFill="1" applyBorder="1"/>
    <xf numFmtId="167" fontId="13" fillId="4" borderId="0" xfId="0" applyNumberFormat="1" applyFont="1" applyFill="1" applyBorder="1" applyAlignment="1"/>
    <xf numFmtId="164" fontId="13" fillId="4" borderId="0" xfId="0" applyNumberFormat="1" applyFont="1" applyFill="1" applyBorder="1" applyAlignment="1"/>
    <xf numFmtId="182" fontId="13" fillId="4" borderId="0" xfId="0" applyNumberFormat="1" applyFont="1" applyFill="1" applyBorder="1" applyAlignment="1"/>
    <xf numFmtId="39" fontId="13" fillId="4" borderId="8" xfId="0" applyNumberFormat="1" applyFont="1" applyFill="1" applyBorder="1" applyAlignment="1"/>
    <xf numFmtId="0" fontId="0" fillId="4" borderId="0" xfId="0" applyFill="1" applyAlignment="1"/>
    <xf numFmtId="0" fontId="15" fillId="4" borderId="3" xfId="0" applyFont="1" applyFill="1" applyBorder="1" applyAlignment="1"/>
    <xf numFmtId="39" fontId="13" fillId="4" borderId="8" xfId="0" applyNumberFormat="1" applyFont="1" applyFill="1" applyBorder="1"/>
    <xf numFmtId="0" fontId="0" fillId="4" borderId="14" xfId="0" applyFill="1" applyBorder="1" applyProtection="1"/>
    <xf numFmtId="0" fontId="15" fillId="4" borderId="3" xfId="0" applyFont="1" applyFill="1" applyBorder="1"/>
    <xf numFmtId="0" fontId="0" fillId="4" borderId="15" xfId="0" applyFill="1" applyBorder="1" applyProtection="1"/>
    <xf numFmtId="41" fontId="13" fillId="4" borderId="0" xfId="0" applyNumberFormat="1" applyFont="1" applyFill="1" applyBorder="1" applyAlignment="1"/>
    <xf numFmtId="0" fontId="13" fillId="4" borderId="0" xfId="0" applyFont="1" applyFill="1" applyBorder="1" applyAlignment="1"/>
    <xf numFmtId="39" fontId="13" fillId="4" borderId="0" xfId="0" applyNumberFormat="1" applyFont="1" applyFill="1" applyBorder="1"/>
    <xf numFmtId="165" fontId="13" fillId="4" borderId="0" xfId="0" applyNumberFormat="1" applyFont="1" applyFill="1" applyBorder="1" applyAlignment="1"/>
    <xf numFmtId="39" fontId="11" fillId="4" borderId="8" xfId="0" applyNumberFormat="1" applyFont="1" applyFill="1" applyBorder="1"/>
    <xf numFmtId="0" fontId="8" fillId="4" borderId="0" xfId="0" applyFont="1" applyFill="1"/>
    <xf numFmtId="167" fontId="11" fillId="4" borderId="0" xfId="0" applyNumberFormat="1" applyFont="1" applyFill="1" applyBorder="1" applyAlignment="1"/>
    <xf numFmtId="164" fontId="11" fillId="4" borderId="0" xfId="0" applyNumberFormat="1" applyFont="1" applyFill="1" applyBorder="1" applyAlignment="1"/>
    <xf numFmtId="182" fontId="11" fillId="4" borderId="0" xfId="0" applyNumberFormat="1" applyFont="1" applyFill="1" applyBorder="1" applyAlignment="1"/>
    <xf numFmtId="39" fontId="11" fillId="4" borderId="8" xfId="0" applyNumberFormat="1" applyFont="1" applyFill="1" applyBorder="1" applyAlignment="1"/>
    <xf numFmtId="0" fontId="8" fillId="4" borderId="0" xfId="0" applyFont="1" applyFill="1" applyBorder="1" applyProtection="1"/>
    <xf numFmtId="0" fontId="8" fillId="4" borderId="11" xfId="0" applyFont="1" applyFill="1" applyBorder="1" applyProtection="1"/>
    <xf numFmtId="0" fontId="54" fillId="4" borderId="0" xfId="0" applyFont="1" applyFill="1"/>
    <xf numFmtId="0" fontId="55" fillId="4" borderId="3" xfId="0" applyFont="1" applyFill="1" applyBorder="1"/>
    <xf numFmtId="0" fontId="56" fillId="4" borderId="0" xfId="0" applyFont="1" applyFill="1" applyBorder="1"/>
    <xf numFmtId="0" fontId="51" fillId="4" borderId="0" xfId="0" applyFont="1" applyFill="1" applyBorder="1"/>
    <xf numFmtId="183" fontId="56" fillId="4" borderId="0" xfId="0" applyNumberFormat="1" applyFont="1" applyFill="1" applyBorder="1" applyAlignment="1"/>
    <xf numFmtId="183" fontId="51" fillId="4" borderId="0" xfId="0" applyNumberFormat="1" applyFont="1" applyFill="1" applyBorder="1" applyAlignment="1"/>
    <xf numFmtId="164" fontId="51" fillId="4" borderId="0" xfId="0" applyNumberFormat="1" applyFont="1" applyFill="1" applyBorder="1" applyAlignment="1"/>
    <xf numFmtId="182" fontId="51" fillId="4" borderId="0" xfId="0" applyNumberFormat="1" applyFont="1" applyFill="1" applyBorder="1" applyAlignment="1"/>
    <xf numFmtId="39" fontId="56" fillId="4" borderId="8" xfId="0" applyNumberFormat="1" applyFont="1" applyFill="1" applyBorder="1" applyAlignment="1"/>
    <xf numFmtId="0" fontId="54" fillId="4" borderId="0" xfId="0" applyFont="1" applyFill="1" applyAlignment="1"/>
    <xf numFmtId="0" fontId="55" fillId="4" borderId="3" xfId="0" applyFont="1" applyFill="1" applyBorder="1" applyAlignment="1"/>
    <xf numFmtId="39" fontId="56" fillId="4" borderId="8" xfId="0" applyNumberFormat="1" applyFont="1" applyFill="1" applyBorder="1"/>
    <xf numFmtId="0" fontId="54" fillId="4" borderId="14" xfId="0" applyFont="1" applyFill="1" applyBorder="1" applyProtection="1"/>
    <xf numFmtId="0" fontId="54" fillId="4" borderId="0" xfId="0" applyFont="1" applyFill="1" applyBorder="1" applyProtection="1"/>
    <xf numFmtId="0" fontId="54" fillId="4" borderId="11" xfId="0" applyFont="1" applyFill="1" applyBorder="1" applyProtection="1"/>
    <xf numFmtId="183" fontId="13" fillId="4" borderId="0" xfId="0" applyNumberFormat="1" applyFont="1" applyFill="1" applyBorder="1" applyAlignment="1"/>
    <xf numFmtId="0" fontId="0" fillId="4" borderId="12" xfId="0" applyFill="1" applyBorder="1" applyProtection="1"/>
    <xf numFmtId="0" fontId="0" fillId="4" borderId="2" xfId="0" applyFill="1" applyBorder="1" applyProtection="1"/>
    <xf numFmtId="0" fontId="0" fillId="4" borderId="13" xfId="0" applyFill="1" applyBorder="1" applyProtection="1"/>
    <xf numFmtId="0" fontId="13" fillId="4" borderId="0" xfId="0" applyFont="1" applyFill="1" applyBorder="1" applyAlignment="1">
      <alignment horizontal="left" indent="1"/>
    </xf>
    <xf numFmtId="0" fontId="54" fillId="4" borderId="3" xfId="0" applyFont="1" applyFill="1" applyBorder="1"/>
    <xf numFmtId="181" fontId="54" fillId="4" borderId="0" xfId="0" applyNumberFormat="1" applyFont="1" applyFill="1"/>
    <xf numFmtId="37" fontId="54" fillId="4" borderId="0" xfId="0" applyNumberFormat="1" applyFont="1" applyFill="1"/>
    <xf numFmtId="180" fontId="54" fillId="4" borderId="0" xfId="0" applyNumberFormat="1" applyFont="1" applyFill="1"/>
    <xf numFmtId="164" fontId="56" fillId="4" borderId="0" xfId="0" applyNumberFormat="1" applyFont="1" applyFill="1" applyBorder="1" applyAlignment="1"/>
    <xf numFmtId="0" fontId="36" fillId="4" borderId="0" xfId="0" applyFont="1" applyFill="1"/>
    <xf numFmtId="166" fontId="13" fillId="4" borderId="0" xfId="0" applyNumberFormat="1" applyFont="1" applyFill="1" applyBorder="1" applyAlignment="1"/>
    <xf numFmtId="0" fontId="11" fillId="4" borderId="0" xfId="0" applyFont="1" applyFill="1" applyBorder="1" applyAlignment="1">
      <alignment wrapText="1"/>
    </xf>
    <xf numFmtId="37" fontId="13" fillId="4" borderId="0" xfId="0" applyNumberFormat="1" applyFont="1" applyFill="1" applyBorder="1" applyAlignment="1"/>
    <xf numFmtId="183" fontId="37" fillId="4" borderId="0" xfId="0" applyNumberFormat="1" applyFont="1" applyFill="1" applyBorder="1" applyAlignment="1"/>
    <xf numFmtId="183" fontId="11" fillId="4" borderId="0" xfId="0" applyNumberFormat="1" applyFont="1" applyFill="1" applyBorder="1" applyAlignment="1"/>
    <xf numFmtId="166" fontId="11" fillId="4" borderId="0" xfId="0" applyNumberFormat="1" applyFont="1" applyFill="1" applyBorder="1" applyAlignment="1"/>
    <xf numFmtId="0" fontId="11" fillId="4" borderId="0" xfId="0" applyFont="1" applyFill="1" applyBorder="1" applyAlignment="1"/>
    <xf numFmtId="0" fontId="0" fillId="4" borderId="9" xfId="0" applyFill="1" applyBorder="1"/>
    <xf numFmtId="0" fontId="8" fillId="4" borderId="5" xfId="0" applyFont="1" applyFill="1" applyBorder="1"/>
    <xf numFmtId="180" fontId="8" fillId="4" borderId="5" xfId="0" applyNumberFormat="1" applyFont="1" applyFill="1" applyBorder="1"/>
    <xf numFmtId="181" fontId="8" fillId="4" borderId="5" xfId="0" applyNumberFormat="1" applyFont="1" applyFill="1" applyBorder="1"/>
    <xf numFmtId="39" fontId="8" fillId="4" borderId="5" xfId="0" applyNumberFormat="1" applyFont="1" applyFill="1" applyBorder="1"/>
    <xf numFmtId="182" fontId="8" fillId="4" borderId="5" xfId="0" applyNumberFormat="1" applyFont="1" applyFill="1" applyBorder="1"/>
    <xf numFmtId="39" fontId="8" fillId="4" borderId="10" xfId="0" applyNumberFormat="1" applyFont="1" applyFill="1" applyBorder="1"/>
    <xf numFmtId="0" fontId="38" fillId="4" borderId="0" xfId="0" applyFont="1" applyFill="1"/>
    <xf numFmtId="0" fontId="0" fillId="4" borderId="0" xfId="0" quotePrefix="1" applyFill="1" applyAlignment="1">
      <alignment wrapText="1"/>
    </xf>
    <xf numFmtId="173" fontId="3" fillId="4" borderId="0" xfId="17" applyNumberFormat="1" applyFont="1" applyFill="1"/>
    <xf numFmtId="0" fontId="0" fillId="4" borderId="0" xfId="0" applyFill="1" applyAlignment="1">
      <alignment wrapText="1"/>
    </xf>
    <xf numFmtId="9" fontId="3" fillId="4" borderId="0" xfId="17" applyFont="1" applyFill="1"/>
    <xf numFmtId="184" fontId="0" fillId="4" borderId="0" xfId="0" applyNumberFormat="1" applyFill="1"/>
    <xf numFmtId="0" fontId="0" fillId="4" borderId="0" xfId="0" applyNumberFormat="1" applyFill="1"/>
    <xf numFmtId="185" fontId="0" fillId="4" borderId="0" xfId="0" applyNumberFormat="1" applyFill="1"/>
    <xf numFmtId="173" fontId="0" fillId="4" borderId="0" xfId="17" applyNumberFormat="1" applyFont="1" applyFill="1"/>
    <xf numFmtId="0" fontId="27" fillId="4" borderId="0" xfId="0" applyFont="1" applyFill="1"/>
    <xf numFmtId="0" fontId="27" fillId="4" borderId="0" xfId="0" applyFont="1" applyFill="1" applyBorder="1"/>
    <xf numFmtId="180" fontId="27" fillId="4" borderId="0" xfId="0" applyNumberFormat="1" applyFont="1" applyFill="1"/>
    <xf numFmtId="181" fontId="27" fillId="4" borderId="0" xfId="0" applyNumberFormat="1" applyFont="1" applyFill="1"/>
    <xf numFmtId="37" fontId="27" fillId="4" borderId="0" xfId="0" applyNumberFormat="1" applyFont="1" applyFill="1"/>
    <xf numFmtId="0" fontId="27" fillId="4" borderId="0" xfId="216" applyFont="1" applyFill="1" applyAlignment="1">
      <alignment horizontal="center"/>
    </xf>
    <xf numFmtId="186" fontId="27" fillId="4" borderId="0" xfId="0" applyNumberFormat="1" applyFont="1" applyFill="1"/>
    <xf numFmtId="0" fontId="3" fillId="4" borderId="0" xfId="216" applyFont="1" applyFill="1" applyAlignment="1">
      <alignment horizontal="center"/>
    </xf>
    <xf numFmtId="0" fontId="3" fillId="4" borderId="0" xfId="216" applyFill="1" applyAlignment="1">
      <alignment horizontal="center"/>
    </xf>
    <xf numFmtId="0" fontId="0" fillId="4" borderId="0" xfId="0" applyFill="1" applyAlignment="1">
      <alignment horizontal="center"/>
    </xf>
    <xf numFmtId="0" fontId="0" fillId="0" borderId="0" xfId="0" applyFill="1" applyAlignment="1"/>
    <xf numFmtId="0" fontId="0" fillId="0" borderId="0" xfId="0" applyFill="1"/>
    <xf numFmtId="0" fontId="15" fillId="0" borderId="3" xfId="0" applyFont="1" applyFill="1" applyBorder="1"/>
    <xf numFmtId="0" fontId="11" fillId="0" borderId="0" xfId="0" applyFont="1" applyFill="1" applyBorder="1"/>
    <xf numFmtId="164" fontId="13" fillId="0" borderId="0" xfId="0" applyNumberFormat="1" applyFont="1" applyFill="1" applyBorder="1" applyAlignment="1"/>
    <xf numFmtId="182" fontId="13" fillId="0" borderId="0" xfId="0" applyNumberFormat="1" applyFont="1" applyFill="1" applyBorder="1" applyAlignment="1"/>
    <xf numFmtId="0" fontId="11" fillId="0" borderId="0" xfId="0" applyFont="1" applyFill="1" applyBorder="1" applyAlignment="1"/>
    <xf numFmtId="39" fontId="11" fillId="0" borderId="8" xfId="0" applyNumberFormat="1" applyFont="1" applyFill="1" applyBorder="1" applyAlignment="1"/>
    <xf numFmtId="0" fontId="15" fillId="0" borderId="3" xfId="0" applyFont="1" applyFill="1" applyBorder="1" applyAlignment="1"/>
    <xf numFmtId="0" fontId="13" fillId="0" borderId="0" xfId="0" applyFont="1" applyFill="1" applyBorder="1" applyAlignment="1"/>
    <xf numFmtId="39" fontId="11" fillId="0" borderId="8" xfId="0" applyNumberFormat="1" applyFont="1" applyFill="1" applyBorder="1"/>
    <xf numFmtId="0" fontId="8" fillId="0" borderId="0" xfId="0" applyFont="1" applyFill="1"/>
    <xf numFmtId="167" fontId="13" fillId="0" borderId="0" xfId="0" applyNumberFormat="1" applyFont="1" applyFill="1" applyBorder="1" applyAlignment="1"/>
    <xf numFmtId="164" fontId="13" fillId="0" borderId="0" xfId="17" applyNumberFormat="1" applyFont="1" applyFill="1" applyBorder="1" applyAlignment="1"/>
    <xf numFmtId="0" fontId="49" fillId="0" borderId="0" xfId="201" applyNumberFormat="1" applyFont="1" applyFill="1" applyBorder="1" applyAlignment="1">
      <alignment vertical="top" wrapText="1"/>
    </xf>
    <xf numFmtId="0" fontId="12" fillId="0" borderId="0" xfId="201" applyNumberFormat="1" applyFont="1" applyFill="1" applyBorder="1" applyAlignment="1">
      <alignment horizontal="centerContinuous"/>
    </xf>
    <xf numFmtId="0" fontId="10" fillId="0" borderId="0" xfId="201" applyNumberFormat="1" applyFont="1" applyFill="1" applyBorder="1" applyAlignment="1">
      <alignment horizontal="centerContinuous"/>
    </xf>
    <xf numFmtId="0" fontId="16" fillId="0" borderId="0" xfId="201" applyNumberFormat="1" applyFont="1" applyFill="1" applyBorder="1"/>
    <xf numFmtId="0" fontId="16" fillId="0" borderId="0" xfId="201" applyNumberFormat="1" applyFont="1" applyFill="1" applyBorder="1" applyAlignment="1"/>
    <xf numFmtId="0" fontId="12" fillId="0" borderId="5" xfId="201" applyNumberFormat="1" applyFont="1" applyFill="1" applyBorder="1" applyAlignment="1">
      <alignment horizontal="center"/>
    </xf>
    <xf numFmtId="0" fontId="18" fillId="0" borderId="0" xfId="201" applyNumberFormat="1" applyFont="1" applyFill="1" applyBorder="1" applyAlignment="1">
      <alignment horizontal="center"/>
    </xf>
    <xf numFmtId="0" fontId="18" fillId="0" borderId="0" xfId="201" applyNumberFormat="1" applyFont="1" applyFill="1" applyBorder="1" applyAlignment="1">
      <alignment horizontal="right"/>
    </xf>
    <xf numFmtId="0" fontId="16" fillId="0" borderId="0" xfId="201" applyNumberFormat="1" applyFont="1" applyFill="1" applyBorder="1" applyAlignment="1">
      <alignment horizontal="center"/>
    </xf>
    <xf numFmtId="0" fontId="16" fillId="4" borderId="0" xfId="201" applyNumberFormat="1" applyFont="1" applyFill="1"/>
    <xf numFmtId="0" fontId="16" fillId="4" borderId="0" xfId="16" applyFont="1" applyFill="1"/>
    <xf numFmtId="0" fontId="16" fillId="4" borderId="0" xfId="201" applyFont="1" applyFill="1"/>
    <xf numFmtId="0" fontId="3" fillId="4" borderId="5" xfId="201" applyFill="1" applyBorder="1"/>
    <xf numFmtId="0" fontId="3" fillId="4" borderId="0" xfId="201" applyFill="1" applyBorder="1"/>
    <xf numFmtId="0" fontId="16" fillId="0" borderId="0" xfId="201" applyNumberFormat="1" applyFont="1" applyFill="1" applyBorder="1" applyAlignment="1">
      <alignment horizontal="center"/>
    </xf>
    <xf numFmtId="0" fontId="16" fillId="0" borderId="0" xfId="201" applyNumberFormat="1" applyFont="1" applyFill="1" applyBorder="1" applyAlignment="1">
      <alignment vertical="top" wrapText="1"/>
    </xf>
    <xf numFmtId="0" fontId="16" fillId="0" borderId="0" xfId="201" applyNumberFormat="1" applyFont="1" applyFill="1" applyBorder="1" applyAlignment="1">
      <alignment horizontal="center" vertical="top"/>
    </xf>
    <xf numFmtId="166" fontId="16" fillId="0" borderId="0" xfId="2" applyNumberFormat="1" applyFont="1" applyFill="1" applyBorder="1" applyAlignment="1" applyProtection="1">
      <alignment horizontal="right" vertical="top" wrapText="1"/>
    </xf>
    <xf numFmtId="0" fontId="16" fillId="0" borderId="0" xfId="2" applyNumberFormat="1" applyFont="1" applyFill="1" applyBorder="1" applyAlignment="1" applyProtection="1">
      <alignment horizontal="center" vertical="top" wrapText="1"/>
    </xf>
    <xf numFmtId="0" fontId="16" fillId="0" borderId="0" xfId="201" applyNumberFormat="1" applyFont="1" applyFill="1" applyBorder="1" applyAlignment="1">
      <alignment horizontal="justify" vertical="top" wrapText="1"/>
    </xf>
    <xf numFmtId="0" fontId="16" fillId="0" borderId="0" xfId="16" applyFont="1" applyFill="1"/>
    <xf numFmtId="0" fontId="16" fillId="0" borderId="0" xfId="201" applyFont="1" applyFill="1"/>
    <xf numFmtId="164" fontId="16" fillId="0" borderId="0" xfId="2" applyNumberFormat="1" applyFont="1" applyFill="1" applyBorder="1" applyAlignment="1" applyProtection="1">
      <alignment horizontal="right" vertical="top" wrapText="1"/>
    </xf>
    <xf numFmtId="0" fontId="16" fillId="0" borderId="0" xfId="201" applyNumberFormat="1" applyFont="1" applyFill="1" applyBorder="1" applyAlignment="1">
      <alignment horizontal="left" vertical="top" wrapText="1"/>
    </xf>
    <xf numFmtId="0" fontId="16" fillId="0" borderId="0" xfId="16" applyFont="1" applyFill="1" applyBorder="1"/>
    <xf numFmtId="166" fontId="16" fillId="0" borderId="0" xfId="2" quotePrefix="1" applyNumberFormat="1" applyFont="1" applyFill="1" applyBorder="1" applyAlignment="1" applyProtection="1">
      <alignment horizontal="right" vertical="top" wrapText="1"/>
    </xf>
    <xf numFmtId="166" fontId="16" fillId="0" borderId="0" xfId="2" applyNumberFormat="1" applyFont="1" applyFill="1" applyBorder="1" applyAlignment="1" applyProtection="1">
      <alignment horizontal="left" vertical="top" wrapText="1"/>
    </xf>
    <xf numFmtId="0" fontId="16" fillId="0" borderId="0" xfId="201" applyNumberFormat="1" applyFont="1" applyFill="1" applyBorder="1" applyAlignment="1" applyProtection="1">
      <alignment vertical="top" wrapText="1"/>
      <protection locked="0"/>
    </xf>
    <xf numFmtId="0" fontId="12" fillId="0" borderId="0" xfId="201" applyNumberFormat="1" applyFont="1" applyFill="1" applyBorder="1" applyAlignment="1">
      <alignment horizontal="left" vertical="top" wrapText="1"/>
    </xf>
    <xf numFmtId="0" fontId="16" fillId="0" borderId="5" xfId="201" applyNumberFormat="1" applyFont="1" applyFill="1" applyBorder="1" applyAlignment="1">
      <alignment horizontal="justify" vertical="top" wrapText="1"/>
    </xf>
    <xf numFmtId="0" fontId="3" fillId="0" borderId="5" xfId="201" applyFill="1" applyBorder="1"/>
    <xf numFmtId="0" fontId="3" fillId="0" borderId="0" xfId="201" applyFill="1" applyBorder="1"/>
    <xf numFmtId="0" fontId="12" fillId="0" borderId="0" xfId="201" applyNumberFormat="1" applyFont="1" applyFill="1" applyBorder="1" applyAlignment="1">
      <alignment horizontal="center" vertical="top" wrapText="1"/>
    </xf>
    <xf numFmtId="0" fontId="8" fillId="4" borderId="6" xfId="0" applyFont="1" applyFill="1" applyBorder="1" applyAlignment="1">
      <alignment horizontal="center"/>
    </xf>
    <xf numFmtId="0" fontId="8" fillId="4" borderId="5" xfId="0" applyFont="1" applyFill="1" applyBorder="1" applyAlignment="1">
      <alignment horizontal="center"/>
    </xf>
    <xf numFmtId="37" fontId="11" fillId="4" borderId="5" xfId="0" applyNumberFormat="1" applyFont="1" applyFill="1" applyBorder="1" applyAlignment="1">
      <alignment horizontal="center"/>
    </xf>
    <xf numFmtId="37" fontId="11" fillId="4" borderId="1" xfId="0" applyNumberFormat="1" applyFont="1" applyFill="1" applyBorder="1" applyAlignment="1">
      <alignment horizontal="center"/>
    </xf>
    <xf numFmtId="37" fontId="10" fillId="4" borderId="0" xfId="0" applyNumberFormat="1" applyFont="1" applyFill="1" applyBorder="1" applyAlignment="1">
      <alignment horizontal="center"/>
    </xf>
    <xf numFmtId="37" fontId="13" fillId="4" borderId="0" xfId="0" applyNumberFormat="1" applyFont="1" applyFill="1" applyBorder="1" applyAlignment="1">
      <alignment horizontal="center"/>
    </xf>
    <xf numFmtId="49" fontId="10" fillId="4" borderId="0" xfId="0" applyNumberFormat="1" applyFont="1" applyFill="1" applyBorder="1" applyAlignment="1">
      <alignment horizontal="center"/>
    </xf>
    <xf numFmtId="0" fontId="3" fillId="4" borderId="0" xfId="0" quotePrefix="1" applyFont="1" applyFill="1" applyAlignment="1">
      <alignment wrapText="1"/>
    </xf>
    <xf numFmtId="0" fontId="0" fillId="4" borderId="0" xfId="0" applyFill="1" applyAlignment="1">
      <alignment wrapText="1"/>
    </xf>
    <xf numFmtId="0" fontId="12" fillId="0" borderId="6" xfId="201" applyNumberFormat="1" applyFont="1" applyFill="1" applyBorder="1" applyAlignment="1">
      <alignment horizontal="left" vertical="top" wrapText="1"/>
    </xf>
    <xf numFmtId="0" fontId="10" fillId="0" borderId="0" xfId="201" applyNumberFormat="1" applyFont="1" applyFill="1" applyBorder="1" applyAlignment="1">
      <alignment horizontal="center"/>
    </xf>
    <xf numFmtId="17" fontId="10" fillId="0" borderId="0" xfId="201" quotePrefix="1" applyNumberFormat="1" applyFont="1" applyFill="1" applyBorder="1" applyAlignment="1">
      <alignment horizontal="center"/>
    </xf>
    <xf numFmtId="0" fontId="12" fillId="0" borderId="0" xfId="201" applyNumberFormat="1" applyFont="1" applyFill="1" applyBorder="1" applyAlignment="1">
      <alignment horizontal="left" wrapText="1"/>
    </xf>
    <xf numFmtId="0" fontId="12" fillId="0" borderId="5" xfId="201" applyNumberFormat="1" applyFont="1" applyFill="1" applyBorder="1" applyAlignment="1">
      <alignment horizontal="left" wrapText="1"/>
    </xf>
    <xf numFmtId="0" fontId="16" fillId="0" borderId="0" xfId="201" applyNumberFormat="1" applyFont="1" applyFill="1" applyBorder="1" applyAlignment="1">
      <alignment horizontal="center"/>
    </xf>
    <xf numFmtId="0" fontId="16" fillId="0" borderId="5" xfId="201" applyNumberFormat="1" applyFont="1" applyFill="1" applyBorder="1" applyAlignment="1">
      <alignment horizontal="center"/>
    </xf>
  </cellXfs>
  <cellStyles count="1355">
    <cellStyle name="20% - Accent1 2" xfId="326"/>
    <cellStyle name="20% - Accent1 2 2" xfId="391"/>
    <cellStyle name="20% - Accent1 2 2 2" xfId="479"/>
    <cellStyle name="20% - Accent1 2 2 2 2" xfId="539"/>
    <cellStyle name="20% - Accent1 2 2 2 2 2" xfId="707"/>
    <cellStyle name="20% - Accent1 2 2 2 2 2 2" xfId="1040"/>
    <cellStyle name="20% - Accent1 2 2 2 2 3" xfId="875"/>
    <cellStyle name="20% - Accent1 2 2 2 3" xfId="584"/>
    <cellStyle name="20% - Accent1 2 2 2 3 2" xfId="752"/>
    <cellStyle name="20% - Accent1 2 2 2 3 2 2" xfId="1085"/>
    <cellStyle name="20% - Accent1 2 2 2 3 3" xfId="920"/>
    <cellStyle name="20% - Accent1 2 2 2 4" xfId="647"/>
    <cellStyle name="20% - Accent1 2 2 2 4 2" xfId="980"/>
    <cellStyle name="20% - Accent1 2 2 2 5" xfId="815"/>
    <cellStyle name="20% - Accent1 2 2 3" xfId="464"/>
    <cellStyle name="20% - Accent1 2 2 3 2" xfId="524"/>
    <cellStyle name="20% - Accent1 2 2 3 2 2" xfId="692"/>
    <cellStyle name="20% - Accent1 2 2 3 2 2 2" xfId="1025"/>
    <cellStyle name="20% - Accent1 2 2 3 2 3" xfId="860"/>
    <cellStyle name="20% - Accent1 2 2 3 3" xfId="569"/>
    <cellStyle name="20% - Accent1 2 2 3 3 2" xfId="737"/>
    <cellStyle name="20% - Accent1 2 2 3 3 2 2" xfId="1070"/>
    <cellStyle name="20% - Accent1 2 2 3 3 3" xfId="905"/>
    <cellStyle name="20% - Accent1 2 2 3 4" xfId="632"/>
    <cellStyle name="20% - Accent1 2 2 3 4 2" xfId="965"/>
    <cellStyle name="20% - Accent1 2 2 3 5" xfId="800"/>
    <cellStyle name="20% - Accent1 2 2 4" xfId="449"/>
    <cellStyle name="20% - Accent1 2 2 4 2" xfId="509"/>
    <cellStyle name="20% - Accent1 2 2 4 2 2" xfId="677"/>
    <cellStyle name="20% - Accent1 2 2 4 2 2 2" xfId="1010"/>
    <cellStyle name="20% - Accent1 2 2 4 2 3" xfId="845"/>
    <cellStyle name="20% - Accent1 2 2 4 3" xfId="617"/>
    <cellStyle name="20% - Accent1 2 2 4 3 2" xfId="950"/>
    <cellStyle name="20% - Accent1 2 2 4 4" xfId="785"/>
    <cellStyle name="20% - Accent1 2 2 5" xfId="494"/>
    <cellStyle name="20% - Accent1 2 2 5 2" xfId="662"/>
    <cellStyle name="20% - Accent1 2 2 5 2 2" xfId="995"/>
    <cellStyle name="20% - Accent1 2 2 5 3" xfId="830"/>
    <cellStyle name="20% - Accent1 2 2 6" xfId="554"/>
    <cellStyle name="20% - Accent1 2 2 6 2" xfId="722"/>
    <cellStyle name="20% - Accent1 2 2 6 2 2" xfId="1055"/>
    <cellStyle name="20% - Accent1 2 2 6 3" xfId="890"/>
    <cellStyle name="20% - Accent1 2 2 7" xfId="602"/>
    <cellStyle name="20% - Accent1 2 2 7 2" xfId="935"/>
    <cellStyle name="20% - Accent1 2 2 8" xfId="770"/>
    <cellStyle name="20% - Accent1 3" xfId="1125"/>
    <cellStyle name="20% - Accent1 4" xfId="1126"/>
    <cellStyle name="20% - Accent1 5" xfId="1274"/>
    <cellStyle name="20% - Accent2 2" xfId="327"/>
    <cellStyle name="20% - Accent2 2 2" xfId="392"/>
    <cellStyle name="20% - Accent2 2 2 2" xfId="480"/>
    <cellStyle name="20% - Accent2 2 2 2 2" xfId="540"/>
    <cellStyle name="20% - Accent2 2 2 2 2 2" xfId="708"/>
    <cellStyle name="20% - Accent2 2 2 2 2 2 2" xfId="1041"/>
    <cellStyle name="20% - Accent2 2 2 2 2 3" xfId="876"/>
    <cellStyle name="20% - Accent2 2 2 2 3" xfId="585"/>
    <cellStyle name="20% - Accent2 2 2 2 3 2" xfId="753"/>
    <cellStyle name="20% - Accent2 2 2 2 3 2 2" xfId="1086"/>
    <cellStyle name="20% - Accent2 2 2 2 3 3" xfId="921"/>
    <cellStyle name="20% - Accent2 2 2 2 4" xfId="648"/>
    <cellStyle name="20% - Accent2 2 2 2 4 2" xfId="981"/>
    <cellStyle name="20% - Accent2 2 2 2 5" xfId="816"/>
    <cellStyle name="20% - Accent2 2 2 3" xfId="465"/>
    <cellStyle name="20% - Accent2 2 2 3 2" xfId="525"/>
    <cellStyle name="20% - Accent2 2 2 3 2 2" xfId="693"/>
    <cellStyle name="20% - Accent2 2 2 3 2 2 2" xfId="1026"/>
    <cellStyle name="20% - Accent2 2 2 3 2 3" xfId="861"/>
    <cellStyle name="20% - Accent2 2 2 3 3" xfId="570"/>
    <cellStyle name="20% - Accent2 2 2 3 3 2" xfId="738"/>
    <cellStyle name="20% - Accent2 2 2 3 3 2 2" xfId="1071"/>
    <cellStyle name="20% - Accent2 2 2 3 3 3" xfId="906"/>
    <cellStyle name="20% - Accent2 2 2 3 4" xfId="633"/>
    <cellStyle name="20% - Accent2 2 2 3 4 2" xfId="966"/>
    <cellStyle name="20% - Accent2 2 2 3 5" xfId="801"/>
    <cellStyle name="20% - Accent2 2 2 4" xfId="450"/>
    <cellStyle name="20% - Accent2 2 2 4 2" xfId="510"/>
    <cellStyle name="20% - Accent2 2 2 4 2 2" xfId="678"/>
    <cellStyle name="20% - Accent2 2 2 4 2 2 2" xfId="1011"/>
    <cellStyle name="20% - Accent2 2 2 4 2 3" xfId="846"/>
    <cellStyle name="20% - Accent2 2 2 4 3" xfId="618"/>
    <cellStyle name="20% - Accent2 2 2 4 3 2" xfId="951"/>
    <cellStyle name="20% - Accent2 2 2 4 4" xfId="786"/>
    <cellStyle name="20% - Accent2 2 2 5" xfId="495"/>
    <cellStyle name="20% - Accent2 2 2 5 2" xfId="663"/>
    <cellStyle name="20% - Accent2 2 2 5 2 2" xfId="996"/>
    <cellStyle name="20% - Accent2 2 2 5 3" xfId="831"/>
    <cellStyle name="20% - Accent2 2 2 6" xfId="555"/>
    <cellStyle name="20% - Accent2 2 2 6 2" xfId="723"/>
    <cellStyle name="20% - Accent2 2 2 6 2 2" xfId="1056"/>
    <cellStyle name="20% - Accent2 2 2 6 3" xfId="891"/>
    <cellStyle name="20% - Accent2 2 2 7" xfId="603"/>
    <cellStyle name="20% - Accent2 2 2 7 2" xfId="936"/>
    <cellStyle name="20% - Accent2 2 2 8" xfId="771"/>
    <cellStyle name="20% - Accent2 3" xfId="1127"/>
    <cellStyle name="20% - Accent2 4" xfId="1128"/>
    <cellStyle name="20% - Accent2 5" xfId="1275"/>
    <cellStyle name="20% - Accent3 2" xfId="328"/>
    <cellStyle name="20% - Accent3 2 2" xfId="393"/>
    <cellStyle name="20% - Accent3 2 2 2" xfId="481"/>
    <cellStyle name="20% - Accent3 2 2 2 2" xfId="541"/>
    <cellStyle name="20% - Accent3 2 2 2 2 2" xfId="709"/>
    <cellStyle name="20% - Accent3 2 2 2 2 2 2" xfId="1042"/>
    <cellStyle name="20% - Accent3 2 2 2 2 3" xfId="877"/>
    <cellStyle name="20% - Accent3 2 2 2 3" xfId="586"/>
    <cellStyle name="20% - Accent3 2 2 2 3 2" xfId="754"/>
    <cellStyle name="20% - Accent3 2 2 2 3 2 2" xfId="1087"/>
    <cellStyle name="20% - Accent3 2 2 2 3 3" xfId="922"/>
    <cellStyle name="20% - Accent3 2 2 2 4" xfId="649"/>
    <cellStyle name="20% - Accent3 2 2 2 4 2" xfId="982"/>
    <cellStyle name="20% - Accent3 2 2 2 5" xfId="817"/>
    <cellStyle name="20% - Accent3 2 2 3" xfId="466"/>
    <cellStyle name="20% - Accent3 2 2 3 2" xfId="526"/>
    <cellStyle name="20% - Accent3 2 2 3 2 2" xfId="694"/>
    <cellStyle name="20% - Accent3 2 2 3 2 2 2" xfId="1027"/>
    <cellStyle name="20% - Accent3 2 2 3 2 3" xfId="862"/>
    <cellStyle name="20% - Accent3 2 2 3 3" xfId="571"/>
    <cellStyle name="20% - Accent3 2 2 3 3 2" xfId="739"/>
    <cellStyle name="20% - Accent3 2 2 3 3 2 2" xfId="1072"/>
    <cellStyle name="20% - Accent3 2 2 3 3 3" xfId="907"/>
    <cellStyle name="20% - Accent3 2 2 3 4" xfId="634"/>
    <cellStyle name="20% - Accent3 2 2 3 4 2" xfId="967"/>
    <cellStyle name="20% - Accent3 2 2 3 5" xfId="802"/>
    <cellStyle name="20% - Accent3 2 2 4" xfId="451"/>
    <cellStyle name="20% - Accent3 2 2 4 2" xfId="511"/>
    <cellStyle name="20% - Accent3 2 2 4 2 2" xfId="679"/>
    <cellStyle name="20% - Accent3 2 2 4 2 2 2" xfId="1012"/>
    <cellStyle name="20% - Accent3 2 2 4 2 3" xfId="847"/>
    <cellStyle name="20% - Accent3 2 2 4 3" xfId="619"/>
    <cellStyle name="20% - Accent3 2 2 4 3 2" xfId="952"/>
    <cellStyle name="20% - Accent3 2 2 4 4" xfId="787"/>
    <cellStyle name="20% - Accent3 2 2 5" xfId="496"/>
    <cellStyle name="20% - Accent3 2 2 5 2" xfId="664"/>
    <cellStyle name="20% - Accent3 2 2 5 2 2" xfId="997"/>
    <cellStyle name="20% - Accent3 2 2 5 3" xfId="832"/>
    <cellStyle name="20% - Accent3 2 2 6" xfId="556"/>
    <cellStyle name="20% - Accent3 2 2 6 2" xfId="724"/>
    <cellStyle name="20% - Accent3 2 2 6 2 2" xfId="1057"/>
    <cellStyle name="20% - Accent3 2 2 6 3" xfId="892"/>
    <cellStyle name="20% - Accent3 2 2 7" xfId="604"/>
    <cellStyle name="20% - Accent3 2 2 7 2" xfId="937"/>
    <cellStyle name="20% - Accent3 2 2 8" xfId="772"/>
    <cellStyle name="20% - Accent3 3" xfId="1129"/>
    <cellStyle name="20% - Accent3 4" xfId="1130"/>
    <cellStyle name="20% - Accent3 5" xfId="1276"/>
    <cellStyle name="20% - Accent4 2" xfId="329"/>
    <cellStyle name="20% - Accent4 2 2" xfId="394"/>
    <cellStyle name="20% - Accent4 2 2 2" xfId="482"/>
    <cellStyle name="20% - Accent4 2 2 2 2" xfId="542"/>
    <cellStyle name="20% - Accent4 2 2 2 2 2" xfId="710"/>
    <cellStyle name="20% - Accent4 2 2 2 2 2 2" xfId="1043"/>
    <cellStyle name="20% - Accent4 2 2 2 2 3" xfId="878"/>
    <cellStyle name="20% - Accent4 2 2 2 3" xfId="587"/>
    <cellStyle name="20% - Accent4 2 2 2 3 2" xfId="755"/>
    <cellStyle name="20% - Accent4 2 2 2 3 2 2" xfId="1088"/>
    <cellStyle name="20% - Accent4 2 2 2 3 3" xfId="923"/>
    <cellStyle name="20% - Accent4 2 2 2 4" xfId="650"/>
    <cellStyle name="20% - Accent4 2 2 2 4 2" xfId="983"/>
    <cellStyle name="20% - Accent4 2 2 2 5" xfId="818"/>
    <cellStyle name="20% - Accent4 2 2 3" xfId="467"/>
    <cellStyle name="20% - Accent4 2 2 3 2" xfId="527"/>
    <cellStyle name="20% - Accent4 2 2 3 2 2" xfId="695"/>
    <cellStyle name="20% - Accent4 2 2 3 2 2 2" xfId="1028"/>
    <cellStyle name="20% - Accent4 2 2 3 2 3" xfId="863"/>
    <cellStyle name="20% - Accent4 2 2 3 3" xfId="572"/>
    <cellStyle name="20% - Accent4 2 2 3 3 2" xfId="740"/>
    <cellStyle name="20% - Accent4 2 2 3 3 2 2" xfId="1073"/>
    <cellStyle name="20% - Accent4 2 2 3 3 3" xfId="908"/>
    <cellStyle name="20% - Accent4 2 2 3 4" xfId="635"/>
    <cellStyle name="20% - Accent4 2 2 3 4 2" xfId="968"/>
    <cellStyle name="20% - Accent4 2 2 3 5" xfId="803"/>
    <cellStyle name="20% - Accent4 2 2 4" xfId="452"/>
    <cellStyle name="20% - Accent4 2 2 4 2" xfId="512"/>
    <cellStyle name="20% - Accent4 2 2 4 2 2" xfId="680"/>
    <cellStyle name="20% - Accent4 2 2 4 2 2 2" xfId="1013"/>
    <cellStyle name="20% - Accent4 2 2 4 2 3" xfId="848"/>
    <cellStyle name="20% - Accent4 2 2 4 3" xfId="620"/>
    <cellStyle name="20% - Accent4 2 2 4 3 2" xfId="953"/>
    <cellStyle name="20% - Accent4 2 2 4 4" xfId="788"/>
    <cellStyle name="20% - Accent4 2 2 5" xfId="497"/>
    <cellStyle name="20% - Accent4 2 2 5 2" xfId="665"/>
    <cellStyle name="20% - Accent4 2 2 5 2 2" xfId="998"/>
    <cellStyle name="20% - Accent4 2 2 5 3" xfId="833"/>
    <cellStyle name="20% - Accent4 2 2 6" xfId="557"/>
    <cellStyle name="20% - Accent4 2 2 6 2" xfId="725"/>
    <cellStyle name="20% - Accent4 2 2 6 2 2" xfId="1058"/>
    <cellStyle name="20% - Accent4 2 2 6 3" xfId="893"/>
    <cellStyle name="20% - Accent4 2 2 7" xfId="605"/>
    <cellStyle name="20% - Accent4 2 2 7 2" xfId="938"/>
    <cellStyle name="20% - Accent4 2 2 8" xfId="773"/>
    <cellStyle name="20% - Accent4 3" xfId="1131"/>
    <cellStyle name="20% - Accent4 4" xfId="1132"/>
    <cellStyle name="20% - Accent4 5" xfId="1277"/>
    <cellStyle name="20% - Accent5 2" xfId="330"/>
    <cellStyle name="20% - Accent5 2 2" xfId="395"/>
    <cellStyle name="20% - Accent5 2 2 2" xfId="483"/>
    <cellStyle name="20% - Accent5 2 2 2 2" xfId="543"/>
    <cellStyle name="20% - Accent5 2 2 2 2 2" xfId="711"/>
    <cellStyle name="20% - Accent5 2 2 2 2 2 2" xfId="1044"/>
    <cellStyle name="20% - Accent5 2 2 2 2 3" xfId="879"/>
    <cellStyle name="20% - Accent5 2 2 2 3" xfId="588"/>
    <cellStyle name="20% - Accent5 2 2 2 3 2" xfId="756"/>
    <cellStyle name="20% - Accent5 2 2 2 3 2 2" xfId="1089"/>
    <cellStyle name="20% - Accent5 2 2 2 3 3" xfId="924"/>
    <cellStyle name="20% - Accent5 2 2 2 4" xfId="651"/>
    <cellStyle name="20% - Accent5 2 2 2 4 2" xfId="984"/>
    <cellStyle name="20% - Accent5 2 2 2 5" xfId="819"/>
    <cellStyle name="20% - Accent5 2 2 3" xfId="468"/>
    <cellStyle name="20% - Accent5 2 2 3 2" xfId="528"/>
    <cellStyle name="20% - Accent5 2 2 3 2 2" xfId="696"/>
    <cellStyle name="20% - Accent5 2 2 3 2 2 2" xfId="1029"/>
    <cellStyle name="20% - Accent5 2 2 3 2 3" xfId="864"/>
    <cellStyle name="20% - Accent5 2 2 3 3" xfId="573"/>
    <cellStyle name="20% - Accent5 2 2 3 3 2" xfId="741"/>
    <cellStyle name="20% - Accent5 2 2 3 3 2 2" xfId="1074"/>
    <cellStyle name="20% - Accent5 2 2 3 3 3" xfId="909"/>
    <cellStyle name="20% - Accent5 2 2 3 4" xfId="636"/>
    <cellStyle name="20% - Accent5 2 2 3 4 2" xfId="969"/>
    <cellStyle name="20% - Accent5 2 2 3 5" xfId="804"/>
    <cellStyle name="20% - Accent5 2 2 4" xfId="453"/>
    <cellStyle name="20% - Accent5 2 2 4 2" xfId="513"/>
    <cellStyle name="20% - Accent5 2 2 4 2 2" xfId="681"/>
    <cellStyle name="20% - Accent5 2 2 4 2 2 2" xfId="1014"/>
    <cellStyle name="20% - Accent5 2 2 4 2 3" xfId="849"/>
    <cellStyle name="20% - Accent5 2 2 4 3" xfId="621"/>
    <cellStyle name="20% - Accent5 2 2 4 3 2" xfId="954"/>
    <cellStyle name="20% - Accent5 2 2 4 4" xfId="789"/>
    <cellStyle name="20% - Accent5 2 2 5" xfId="498"/>
    <cellStyle name="20% - Accent5 2 2 5 2" xfId="666"/>
    <cellStyle name="20% - Accent5 2 2 5 2 2" xfId="999"/>
    <cellStyle name="20% - Accent5 2 2 5 3" xfId="834"/>
    <cellStyle name="20% - Accent5 2 2 6" xfId="558"/>
    <cellStyle name="20% - Accent5 2 2 6 2" xfId="726"/>
    <cellStyle name="20% - Accent5 2 2 6 2 2" xfId="1059"/>
    <cellStyle name="20% - Accent5 2 2 6 3" xfId="894"/>
    <cellStyle name="20% - Accent5 2 2 7" xfId="606"/>
    <cellStyle name="20% - Accent5 2 2 7 2" xfId="939"/>
    <cellStyle name="20% - Accent5 2 2 8" xfId="774"/>
    <cellStyle name="20% - Accent5 3" xfId="1133"/>
    <cellStyle name="20% - Accent5 4" xfId="1134"/>
    <cellStyle name="20% - Accent5 5" xfId="1278"/>
    <cellStyle name="20% - Accent6 2" xfId="331"/>
    <cellStyle name="20% - Accent6 2 2" xfId="396"/>
    <cellStyle name="20% - Accent6 2 2 2" xfId="484"/>
    <cellStyle name="20% - Accent6 2 2 2 2" xfId="544"/>
    <cellStyle name="20% - Accent6 2 2 2 2 2" xfId="712"/>
    <cellStyle name="20% - Accent6 2 2 2 2 2 2" xfId="1045"/>
    <cellStyle name="20% - Accent6 2 2 2 2 3" xfId="880"/>
    <cellStyle name="20% - Accent6 2 2 2 3" xfId="589"/>
    <cellStyle name="20% - Accent6 2 2 2 3 2" xfId="757"/>
    <cellStyle name="20% - Accent6 2 2 2 3 2 2" xfId="1090"/>
    <cellStyle name="20% - Accent6 2 2 2 3 3" xfId="925"/>
    <cellStyle name="20% - Accent6 2 2 2 4" xfId="652"/>
    <cellStyle name="20% - Accent6 2 2 2 4 2" xfId="985"/>
    <cellStyle name="20% - Accent6 2 2 2 5" xfId="820"/>
    <cellStyle name="20% - Accent6 2 2 3" xfId="469"/>
    <cellStyle name="20% - Accent6 2 2 3 2" xfId="529"/>
    <cellStyle name="20% - Accent6 2 2 3 2 2" xfId="697"/>
    <cellStyle name="20% - Accent6 2 2 3 2 2 2" xfId="1030"/>
    <cellStyle name="20% - Accent6 2 2 3 2 3" xfId="865"/>
    <cellStyle name="20% - Accent6 2 2 3 3" xfId="574"/>
    <cellStyle name="20% - Accent6 2 2 3 3 2" xfId="742"/>
    <cellStyle name="20% - Accent6 2 2 3 3 2 2" xfId="1075"/>
    <cellStyle name="20% - Accent6 2 2 3 3 3" xfId="910"/>
    <cellStyle name="20% - Accent6 2 2 3 4" xfId="637"/>
    <cellStyle name="20% - Accent6 2 2 3 4 2" xfId="970"/>
    <cellStyle name="20% - Accent6 2 2 3 5" xfId="805"/>
    <cellStyle name="20% - Accent6 2 2 4" xfId="454"/>
    <cellStyle name="20% - Accent6 2 2 4 2" xfId="514"/>
    <cellStyle name="20% - Accent6 2 2 4 2 2" xfId="682"/>
    <cellStyle name="20% - Accent6 2 2 4 2 2 2" xfId="1015"/>
    <cellStyle name="20% - Accent6 2 2 4 2 3" xfId="850"/>
    <cellStyle name="20% - Accent6 2 2 4 3" xfId="622"/>
    <cellStyle name="20% - Accent6 2 2 4 3 2" xfId="955"/>
    <cellStyle name="20% - Accent6 2 2 4 4" xfId="790"/>
    <cellStyle name="20% - Accent6 2 2 5" xfId="499"/>
    <cellStyle name="20% - Accent6 2 2 5 2" xfId="667"/>
    <cellStyle name="20% - Accent6 2 2 5 2 2" xfId="1000"/>
    <cellStyle name="20% - Accent6 2 2 5 3" xfId="835"/>
    <cellStyle name="20% - Accent6 2 2 6" xfId="559"/>
    <cellStyle name="20% - Accent6 2 2 6 2" xfId="727"/>
    <cellStyle name="20% - Accent6 2 2 6 2 2" xfId="1060"/>
    <cellStyle name="20% - Accent6 2 2 6 3" xfId="895"/>
    <cellStyle name="20% - Accent6 2 2 7" xfId="607"/>
    <cellStyle name="20% - Accent6 2 2 7 2" xfId="940"/>
    <cellStyle name="20% - Accent6 2 2 8" xfId="775"/>
    <cellStyle name="20% - Accent6 3" xfId="1135"/>
    <cellStyle name="20% - Accent6 4" xfId="1136"/>
    <cellStyle name="20% - Accent6 5" xfId="1279"/>
    <cellStyle name="40% - Accent1 2" xfId="332"/>
    <cellStyle name="40% - Accent1 2 2" xfId="397"/>
    <cellStyle name="40% - Accent1 2 2 2" xfId="485"/>
    <cellStyle name="40% - Accent1 2 2 2 2" xfId="545"/>
    <cellStyle name="40% - Accent1 2 2 2 2 2" xfId="713"/>
    <cellStyle name="40% - Accent1 2 2 2 2 2 2" xfId="1046"/>
    <cellStyle name="40% - Accent1 2 2 2 2 3" xfId="881"/>
    <cellStyle name="40% - Accent1 2 2 2 3" xfId="590"/>
    <cellStyle name="40% - Accent1 2 2 2 3 2" xfId="758"/>
    <cellStyle name="40% - Accent1 2 2 2 3 2 2" xfId="1091"/>
    <cellStyle name="40% - Accent1 2 2 2 3 3" xfId="926"/>
    <cellStyle name="40% - Accent1 2 2 2 4" xfId="653"/>
    <cellStyle name="40% - Accent1 2 2 2 4 2" xfId="986"/>
    <cellStyle name="40% - Accent1 2 2 2 5" xfId="821"/>
    <cellStyle name="40% - Accent1 2 2 3" xfId="470"/>
    <cellStyle name="40% - Accent1 2 2 3 2" xfId="530"/>
    <cellStyle name="40% - Accent1 2 2 3 2 2" xfId="698"/>
    <cellStyle name="40% - Accent1 2 2 3 2 2 2" xfId="1031"/>
    <cellStyle name="40% - Accent1 2 2 3 2 3" xfId="866"/>
    <cellStyle name="40% - Accent1 2 2 3 3" xfId="575"/>
    <cellStyle name="40% - Accent1 2 2 3 3 2" xfId="743"/>
    <cellStyle name="40% - Accent1 2 2 3 3 2 2" xfId="1076"/>
    <cellStyle name="40% - Accent1 2 2 3 3 3" xfId="911"/>
    <cellStyle name="40% - Accent1 2 2 3 4" xfId="638"/>
    <cellStyle name="40% - Accent1 2 2 3 4 2" xfId="971"/>
    <cellStyle name="40% - Accent1 2 2 3 5" xfId="806"/>
    <cellStyle name="40% - Accent1 2 2 4" xfId="455"/>
    <cellStyle name="40% - Accent1 2 2 4 2" xfId="515"/>
    <cellStyle name="40% - Accent1 2 2 4 2 2" xfId="683"/>
    <cellStyle name="40% - Accent1 2 2 4 2 2 2" xfId="1016"/>
    <cellStyle name="40% - Accent1 2 2 4 2 3" xfId="851"/>
    <cellStyle name="40% - Accent1 2 2 4 3" xfId="623"/>
    <cellStyle name="40% - Accent1 2 2 4 3 2" xfId="956"/>
    <cellStyle name="40% - Accent1 2 2 4 4" xfId="791"/>
    <cellStyle name="40% - Accent1 2 2 5" xfId="500"/>
    <cellStyle name="40% - Accent1 2 2 5 2" xfId="668"/>
    <cellStyle name="40% - Accent1 2 2 5 2 2" xfId="1001"/>
    <cellStyle name="40% - Accent1 2 2 5 3" xfId="836"/>
    <cellStyle name="40% - Accent1 2 2 6" xfId="560"/>
    <cellStyle name="40% - Accent1 2 2 6 2" xfId="728"/>
    <cellStyle name="40% - Accent1 2 2 6 2 2" xfId="1061"/>
    <cellStyle name="40% - Accent1 2 2 6 3" xfId="896"/>
    <cellStyle name="40% - Accent1 2 2 7" xfId="608"/>
    <cellStyle name="40% - Accent1 2 2 7 2" xfId="941"/>
    <cellStyle name="40% - Accent1 2 2 8" xfId="776"/>
    <cellStyle name="40% - Accent1 3" xfId="1137"/>
    <cellStyle name="40% - Accent1 4" xfId="1138"/>
    <cellStyle name="40% - Accent1 5" xfId="1280"/>
    <cellStyle name="40% - Accent2 2" xfId="333"/>
    <cellStyle name="40% - Accent2 2 2" xfId="398"/>
    <cellStyle name="40% - Accent2 2 2 2" xfId="486"/>
    <cellStyle name="40% - Accent2 2 2 2 2" xfId="546"/>
    <cellStyle name="40% - Accent2 2 2 2 2 2" xfId="714"/>
    <cellStyle name="40% - Accent2 2 2 2 2 2 2" xfId="1047"/>
    <cellStyle name="40% - Accent2 2 2 2 2 3" xfId="882"/>
    <cellStyle name="40% - Accent2 2 2 2 3" xfId="591"/>
    <cellStyle name="40% - Accent2 2 2 2 3 2" xfId="759"/>
    <cellStyle name="40% - Accent2 2 2 2 3 2 2" xfId="1092"/>
    <cellStyle name="40% - Accent2 2 2 2 3 3" xfId="927"/>
    <cellStyle name="40% - Accent2 2 2 2 4" xfId="654"/>
    <cellStyle name="40% - Accent2 2 2 2 4 2" xfId="987"/>
    <cellStyle name="40% - Accent2 2 2 2 5" xfId="822"/>
    <cellStyle name="40% - Accent2 2 2 3" xfId="471"/>
    <cellStyle name="40% - Accent2 2 2 3 2" xfId="531"/>
    <cellStyle name="40% - Accent2 2 2 3 2 2" xfId="699"/>
    <cellStyle name="40% - Accent2 2 2 3 2 2 2" xfId="1032"/>
    <cellStyle name="40% - Accent2 2 2 3 2 3" xfId="867"/>
    <cellStyle name="40% - Accent2 2 2 3 3" xfId="576"/>
    <cellStyle name="40% - Accent2 2 2 3 3 2" xfId="744"/>
    <cellStyle name="40% - Accent2 2 2 3 3 2 2" xfId="1077"/>
    <cellStyle name="40% - Accent2 2 2 3 3 3" xfId="912"/>
    <cellStyle name="40% - Accent2 2 2 3 4" xfId="639"/>
    <cellStyle name="40% - Accent2 2 2 3 4 2" xfId="972"/>
    <cellStyle name="40% - Accent2 2 2 3 5" xfId="807"/>
    <cellStyle name="40% - Accent2 2 2 4" xfId="456"/>
    <cellStyle name="40% - Accent2 2 2 4 2" xfId="516"/>
    <cellStyle name="40% - Accent2 2 2 4 2 2" xfId="684"/>
    <cellStyle name="40% - Accent2 2 2 4 2 2 2" xfId="1017"/>
    <cellStyle name="40% - Accent2 2 2 4 2 3" xfId="852"/>
    <cellStyle name="40% - Accent2 2 2 4 3" xfId="624"/>
    <cellStyle name="40% - Accent2 2 2 4 3 2" xfId="957"/>
    <cellStyle name="40% - Accent2 2 2 4 4" xfId="792"/>
    <cellStyle name="40% - Accent2 2 2 5" xfId="501"/>
    <cellStyle name="40% - Accent2 2 2 5 2" xfId="669"/>
    <cellStyle name="40% - Accent2 2 2 5 2 2" xfId="1002"/>
    <cellStyle name="40% - Accent2 2 2 5 3" xfId="837"/>
    <cellStyle name="40% - Accent2 2 2 6" xfId="561"/>
    <cellStyle name="40% - Accent2 2 2 6 2" xfId="729"/>
    <cellStyle name="40% - Accent2 2 2 6 2 2" xfId="1062"/>
    <cellStyle name="40% - Accent2 2 2 6 3" xfId="897"/>
    <cellStyle name="40% - Accent2 2 2 7" xfId="609"/>
    <cellStyle name="40% - Accent2 2 2 7 2" xfId="942"/>
    <cellStyle name="40% - Accent2 2 2 8" xfId="777"/>
    <cellStyle name="40% - Accent2 3" xfId="1139"/>
    <cellStyle name="40% - Accent2 4" xfId="1140"/>
    <cellStyle name="40% - Accent2 5" xfId="1281"/>
    <cellStyle name="40% - Accent3 2" xfId="334"/>
    <cellStyle name="40% - Accent3 2 2" xfId="399"/>
    <cellStyle name="40% - Accent3 2 2 2" xfId="487"/>
    <cellStyle name="40% - Accent3 2 2 2 2" xfId="547"/>
    <cellStyle name="40% - Accent3 2 2 2 2 2" xfId="715"/>
    <cellStyle name="40% - Accent3 2 2 2 2 2 2" xfId="1048"/>
    <cellStyle name="40% - Accent3 2 2 2 2 3" xfId="883"/>
    <cellStyle name="40% - Accent3 2 2 2 3" xfId="592"/>
    <cellStyle name="40% - Accent3 2 2 2 3 2" xfId="760"/>
    <cellStyle name="40% - Accent3 2 2 2 3 2 2" xfId="1093"/>
    <cellStyle name="40% - Accent3 2 2 2 3 3" xfId="928"/>
    <cellStyle name="40% - Accent3 2 2 2 4" xfId="655"/>
    <cellStyle name="40% - Accent3 2 2 2 4 2" xfId="988"/>
    <cellStyle name="40% - Accent3 2 2 2 5" xfId="823"/>
    <cellStyle name="40% - Accent3 2 2 3" xfId="472"/>
    <cellStyle name="40% - Accent3 2 2 3 2" xfId="532"/>
    <cellStyle name="40% - Accent3 2 2 3 2 2" xfId="700"/>
    <cellStyle name="40% - Accent3 2 2 3 2 2 2" xfId="1033"/>
    <cellStyle name="40% - Accent3 2 2 3 2 3" xfId="868"/>
    <cellStyle name="40% - Accent3 2 2 3 3" xfId="577"/>
    <cellStyle name="40% - Accent3 2 2 3 3 2" xfId="745"/>
    <cellStyle name="40% - Accent3 2 2 3 3 2 2" xfId="1078"/>
    <cellStyle name="40% - Accent3 2 2 3 3 3" xfId="913"/>
    <cellStyle name="40% - Accent3 2 2 3 4" xfId="640"/>
    <cellStyle name="40% - Accent3 2 2 3 4 2" xfId="973"/>
    <cellStyle name="40% - Accent3 2 2 3 5" xfId="808"/>
    <cellStyle name="40% - Accent3 2 2 4" xfId="457"/>
    <cellStyle name="40% - Accent3 2 2 4 2" xfId="517"/>
    <cellStyle name="40% - Accent3 2 2 4 2 2" xfId="685"/>
    <cellStyle name="40% - Accent3 2 2 4 2 2 2" xfId="1018"/>
    <cellStyle name="40% - Accent3 2 2 4 2 3" xfId="853"/>
    <cellStyle name="40% - Accent3 2 2 4 3" xfId="625"/>
    <cellStyle name="40% - Accent3 2 2 4 3 2" xfId="958"/>
    <cellStyle name="40% - Accent3 2 2 4 4" xfId="793"/>
    <cellStyle name="40% - Accent3 2 2 5" xfId="502"/>
    <cellStyle name="40% - Accent3 2 2 5 2" xfId="670"/>
    <cellStyle name="40% - Accent3 2 2 5 2 2" xfId="1003"/>
    <cellStyle name="40% - Accent3 2 2 5 3" xfId="838"/>
    <cellStyle name="40% - Accent3 2 2 6" xfId="562"/>
    <cellStyle name="40% - Accent3 2 2 6 2" xfId="730"/>
    <cellStyle name="40% - Accent3 2 2 6 2 2" xfId="1063"/>
    <cellStyle name="40% - Accent3 2 2 6 3" xfId="898"/>
    <cellStyle name="40% - Accent3 2 2 7" xfId="610"/>
    <cellStyle name="40% - Accent3 2 2 7 2" xfId="943"/>
    <cellStyle name="40% - Accent3 2 2 8" xfId="778"/>
    <cellStyle name="40% - Accent3 3" xfId="1141"/>
    <cellStyle name="40% - Accent3 4" xfId="1142"/>
    <cellStyle name="40% - Accent3 5" xfId="1282"/>
    <cellStyle name="40% - Accent4 2" xfId="335"/>
    <cellStyle name="40% - Accent4 2 2" xfId="400"/>
    <cellStyle name="40% - Accent4 2 2 2" xfId="488"/>
    <cellStyle name="40% - Accent4 2 2 2 2" xfId="548"/>
    <cellStyle name="40% - Accent4 2 2 2 2 2" xfId="716"/>
    <cellStyle name="40% - Accent4 2 2 2 2 2 2" xfId="1049"/>
    <cellStyle name="40% - Accent4 2 2 2 2 3" xfId="884"/>
    <cellStyle name="40% - Accent4 2 2 2 3" xfId="593"/>
    <cellStyle name="40% - Accent4 2 2 2 3 2" xfId="761"/>
    <cellStyle name="40% - Accent4 2 2 2 3 2 2" xfId="1094"/>
    <cellStyle name="40% - Accent4 2 2 2 3 3" xfId="929"/>
    <cellStyle name="40% - Accent4 2 2 2 4" xfId="656"/>
    <cellStyle name="40% - Accent4 2 2 2 4 2" xfId="989"/>
    <cellStyle name="40% - Accent4 2 2 2 5" xfId="824"/>
    <cellStyle name="40% - Accent4 2 2 3" xfId="473"/>
    <cellStyle name="40% - Accent4 2 2 3 2" xfId="533"/>
    <cellStyle name="40% - Accent4 2 2 3 2 2" xfId="701"/>
    <cellStyle name="40% - Accent4 2 2 3 2 2 2" xfId="1034"/>
    <cellStyle name="40% - Accent4 2 2 3 2 3" xfId="869"/>
    <cellStyle name="40% - Accent4 2 2 3 3" xfId="578"/>
    <cellStyle name="40% - Accent4 2 2 3 3 2" xfId="746"/>
    <cellStyle name="40% - Accent4 2 2 3 3 2 2" xfId="1079"/>
    <cellStyle name="40% - Accent4 2 2 3 3 3" xfId="914"/>
    <cellStyle name="40% - Accent4 2 2 3 4" xfId="641"/>
    <cellStyle name="40% - Accent4 2 2 3 4 2" xfId="974"/>
    <cellStyle name="40% - Accent4 2 2 3 5" xfId="809"/>
    <cellStyle name="40% - Accent4 2 2 4" xfId="458"/>
    <cellStyle name="40% - Accent4 2 2 4 2" xfId="518"/>
    <cellStyle name="40% - Accent4 2 2 4 2 2" xfId="686"/>
    <cellStyle name="40% - Accent4 2 2 4 2 2 2" xfId="1019"/>
    <cellStyle name="40% - Accent4 2 2 4 2 3" xfId="854"/>
    <cellStyle name="40% - Accent4 2 2 4 3" xfId="626"/>
    <cellStyle name="40% - Accent4 2 2 4 3 2" xfId="959"/>
    <cellStyle name="40% - Accent4 2 2 4 4" xfId="794"/>
    <cellStyle name="40% - Accent4 2 2 5" xfId="503"/>
    <cellStyle name="40% - Accent4 2 2 5 2" xfId="671"/>
    <cellStyle name="40% - Accent4 2 2 5 2 2" xfId="1004"/>
    <cellStyle name="40% - Accent4 2 2 5 3" xfId="839"/>
    <cellStyle name="40% - Accent4 2 2 6" xfId="563"/>
    <cellStyle name="40% - Accent4 2 2 6 2" xfId="731"/>
    <cellStyle name="40% - Accent4 2 2 6 2 2" xfId="1064"/>
    <cellStyle name="40% - Accent4 2 2 6 3" xfId="899"/>
    <cellStyle name="40% - Accent4 2 2 7" xfId="611"/>
    <cellStyle name="40% - Accent4 2 2 7 2" xfId="944"/>
    <cellStyle name="40% - Accent4 2 2 8" xfId="779"/>
    <cellStyle name="40% - Accent4 3" xfId="1143"/>
    <cellStyle name="40% - Accent4 4" xfId="1144"/>
    <cellStyle name="40% - Accent4 5" xfId="1283"/>
    <cellStyle name="40% - Accent5 2" xfId="336"/>
    <cellStyle name="40% - Accent5 2 2" xfId="401"/>
    <cellStyle name="40% - Accent5 2 2 2" xfId="489"/>
    <cellStyle name="40% - Accent5 2 2 2 2" xfId="549"/>
    <cellStyle name="40% - Accent5 2 2 2 2 2" xfId="717"/>
    <cellStyle name="40% - Accent5 2 2 2 2 2 2" xfId="1050"/>
    <cellStyle name="40% - Accent5 2 2 2 2 3" xfId="885"/>
    <cellStyle name="40% - Accent5 2 2 2 3" xfId="594"/>
    <cellStyle name="40% - Accent5 2 2 2 3 2" xfId="762"/>
    <cellStyle name="40% - Accent5 2 2 2 3 2 2" xfId="1095"/>
    <cellStyle name="40% - Accent5 2 2 2 3 3" xfId="930"/>
    <cellStyle name="40% - Accent5 2 2 2 4" xfId="657"/>
    <cellStyle name="40% - Accent5 2 2 2 4 2" xfId="990"/>
    <cellStyle name="40% - Accent5 2 2 2 5" xfId="825"/>
    <cellStyle name="40% - Accent5 2 2 3" xfId="474"/>
    <cellStyle name="40% - Accent5 2 2 3 2" xfId="534"/>
    <cellStyle name="40% - Accent5 2 2 3 2 2" xfId="702"/>
    <cellStyle name="40% - Accent5 2 2 3 2 2 2" xfId="1035"/>
    <cellStyle name="40% - Accent5 2 2 3 2 3" xfId="870"/>
    <cellStyle name="40% - Accent5 2 2 3 3" xfId="579"/>
    <cellStyle name="40% - Accent5 2 2 3 3 2" xfId="747"/>
    <cellStyle name="40% - Accent5 2 2 3 3 2 2" xfId="1080"/>
    <cellStyle name="40% - Accent5 2 2 3 3 3" xfId="915"/>
    <cellStyle name="40% - Accent5 2 2 3 4" xfId="642"/>
    <cellStyle name="40% - Accent5 2 2 3 4 2" xfId="975"/>
    <cellStyle name="40% - Accent5 2 2 3 5" xfId="810"/>
    <cellStyle name="40% - Accent5 2 2 4" xfId="459"/>
    <cellStyle name="40% - Accent5 2 2 4 2" xfId="519"/>
    <cellStyle name="40% - Accent5 2 2 4 2 2" xfId="687"/>
    <cellStyle name="40% - Accent5 2 2 4 2 2 2" xfId="1020"/>
    <cellStyle name="40% - Accent5 2 2 4 2 3" xfId="855"/>
    <cellStyle name="40% - Accent5 2 2 4 3" xfId="627"/>
    <cellStyle name="40% - Accent5 2 2 4 3 2" xfId="960"/>
    <cellStyle name="40% - Accent5 2 2 4 4" xfId="795"/>
    <cellStyle name="40% - Accent5 2 2 5" xfId="504"/>
    <cellStyle name="40% - Accent5 2 2 5 2" xfId="672"/>
    <cellStyle name="40% - Accent5 2 2 5 2 2" xfId="1005"/>
    <cellStyle name="40% - Accent5 2 2 5 3" xfId="840"/>
    <cellStyle name="40% - Accent5 2 2 6" xfId="564"/>
    <cellStyle name="40% - Accent5 2 2 6 2" xfId="732"/>
    <cellStyle name="40% - Accent5 2 2 6 2 2" xfId="1065"/>
    <cellStyle name="40% - Accent5 2 2 6 3" xfId="900"/>
    <cellStyle name="40% - Accent5 2 2 7" xfId="612"/>
    <cellStyle name="40% - Accent5 2 2 7 2" xfId="945"/>
    <cellStyle name="40% - Accent5 2 2 8" xfId="780"/>
    <cellStyle name="40% - Accent5 3" xfId="1145"/>
    <cellStyle name="40% - Accent5 4" xfId="1146"/>
    <cellStyle name="40% - Accent5 5" xfId="1284"/>
    <cellStyle name="40% - Accent6 2" xfId="337"/>
    <cellStyle name="40% - Accent6 2 2" xfId="402"/>
    <cellStyle name="40% - Accent6 2 2 2" xfId="490"/>
    <cellStyle name="40% - Accent6 2 2 2 2" xfId="550"/>
    <cellStyle name="40% - Accent6 2 2 2 2 2" xfId="718"/>
    <cellStyle name="40% - Accent6 2 2 2 2 2 2" xfId="1051"/>
    <cellStyle name="40% - Accent6 2 2 2 2 3" xfId="886"/>
    <cellStyle name="40% - Accent6 2 2 2 3" xfId="595"/>
    <cellStyle name="40% - Accent6 2 2 2 3 2" xfId="763"/>
    <cellStyle name="40% - Accent6 2 2 2 3 2 2" xfId="1096"/>
    <cellStyle name="40% - Accent6 2 2 2 3 3" xfId="931"/>
    <cellStyle name="40% - Accent6 2 2 2 4" xfId="658"/>
    <cellStyle name="40% - Accent6 2 2 2 4 2" xfId="991"/>
    <cellStyle name="40% - Accent6 2 2 2 5" xfId="826"/>
    <cellStyle name="40% - Accent6 2 2 3" xfId="475"/>
    <cellStyle name="40% - Accent6 2 2 3 2" xfId="535"/>
    <cellStyle name="40% - Accent6 2 2 3 2 2" xfId="703"/>
    <cellStyle name="40% - Accent6 2 2 3 2 2 2" xfId="1036"/>
    <cellStyle name="40% - Accent6 2 2 3 2 3" xfId="871"/>
    <cellStyle name="40% - Accent6 2 2 3 3" xfId="580"/>
    <cellStyle name="40% - Accent6 2 2 3 3 2" xfId="748"/>
    <cellStyle name="40% - Accent6 2 2 3 3 2 2" xfId="1081"/>
    <cellStyle name="40% - Accent6 2 2 3 3 3" xfId="916"/>
    <cellStyle name="40% - Accent6 2 2 3 4" xfId="643"/>
    <cellStyle name="40% - Accent6 2 2 3 4 2" xfId="976"/>
    <cellStyle name="40% - Accent6 2 2 3 5" xfId="811"/>
    <cellStyle name="40% - Accent6 2 2 4" xfId="460"/>
    <cellStyle name="40% - Accent6 2 2 4 2" xfId="520"/>
    <cellStyle name="40% - Accent6 2 2 4 2 2" xfId="688"/>
    <cellStyle name="40% - Accent6 2 2 4 2 2 2" xfId="1021"/>
    <cellStyle name="40% - Accent6 2 2 4 2 3" xfId="856"/>
    <cellStyle name="40% - Accent6 2 2 4 3" xfId="628"/>
    <cellStyle name="40% - Accent6 2 2 4 3 2" xfId="961"/>
    <cellStyle name="40% - Accent6 2 2 4 4" xfId="796"/>
    <cellStyle name="40% - Accent6 2 2 5" xfId="505"/>
    <cellStyle name="40% - Accent6 2 2 5 2" xfId="673"/>
    <cellStyle name="40% - Accent6 2 2 5 2 2" xfId="1006"/>
    <cellStyle name="40% - Accent6 2 2 5 3" xfId="841"/>
    <cellStyle name="40% - Accent6 2 2 6" xfId="565"/>
    <cellStyle name="40% - Accent6 2 2 6 2" xfId="733"/>
    <cellStyle name="40% - Accent6 2 2 6 2 2" xfId="1066"/>
    <cellStyle name="40% - Accent6 2 2 6 3" xfId="901"/>
    <cellStyle name="40% - Accent6 2 2 7" xfId="613"/>
    <cellStyle name="40% - Accent6 2 2 7 2" xfId="946"/>
    <cellStyle name="40% - Accent6 2 2 8" xfId="781"/>
    <cellStyle name="40% - Accent6 3" xfId="1147"/>
    <cellStyle name="40% - Accent6 4" xfId="1148"/>
    <cellStyle name="40% - Accent6 5" xfId="1285"/>
    <cellStyle name="60% - Accent1 2" xfId="338"/>
    <cellStyle name="60% - Accent1 2 2" xfId="403"/>
    <cellStyle name="60% - Accent1 3" xfId="1149"/>
    <cellStyle name="60% - Accent1 4" xfId="1150"/>
    <cellStyle name="60% - Accent1 5" xfId="1286"/>
    <cellStyle name="60% - Accent2 2" xfId="339"/>
    <cellStyle name="60% - Accent2 2 2" xfId="404"/>
    <cellStyle name="60% - Accent2 3" xfId="1151"/>
    <cellStyle name="60% - Accent2 4" xfId="1152"/>
    <cellStyle name="60% - Accent2 5" xfId="1287"/>
    <cellStyle name="60% - Accent3 2" xfId="340"/>
    <cellStyle name="60% - Accent3 2 2" xfId="405"/>
    <cellStyle name="60% - Accent3 3" xfId="1153"/>
    <cellStyle name="60% - Accent3 4" xfId="1154"/>
    <cellStyle name="60% - Accent3 5" xfId="1288"/>
    <cellStyle name="60% - Accent4 2" xfId="341"/>
    <cellStyle name="60% - Accent4 2 2" xfId="406"/>
    <cellStyle name="60% - Accent4 3" xfId="1155"/>
    <cellStyle name="60% - Accent4 4" xfId="1156"/>
    <cellStyle name="60% - Accent4 5" xfId="1289"/>
    <cellStyle name="60% - Accent5 2" xfId="342"/>
    <cellStyle name="60% - Accent5 2 2" xfId="407"/>
    <cellStyle name="60% - Accent5 3" xfId="1157"/>
    <cellStyle name="60% - Accent5 4" xfId="1158"/>
    <cellStyle name="60% - Accent5 5" xfId="1290"/>
    <cellStyle name="60% - Accent6 2" xfId="343"/>
    <cellStyle name="60% - Accent6 2 2" xfId="408"/>
    <cellStyle name="60% - Accent6 3" xfId="1159"/>
    <cellStyle name="60% - Accent6 4" xfId="1160"/>
    <cellStyle name="60% - Accent6 5" xfId="1291"/>
    <cellStyle name="Accent1 2" xfId="344"/>
    <cellStyle name="Accent1 2 2" xfId="409"/>
    <cellStyle name="Accent1 3" xfId="1161"/>
    <cellStyle name="Accent1 4" xfId="1162"/>
    <cellStyle name="Accent1 5" xfId="1292"/>
    <cellStyle name="Accent2 2" xfId="345"/>
    <cellStyle name="Accent2 2 2" xfId="410"/>
    <cellStyle name="Accent2 3" xfId="1163"/>
    <cellStyle name="Accent2 4" xfId="1164"/>
    <cellStyle name="Accent2 5" xfId="1293"/>
    <cellStyle name="Accent3 2" xfId="346"/>
    <cellStyle name="Accent3 2 2" xfId="411"/>
    <cellStyle name="Accent3 3" xfId="1165"/>
    <cellStyle name="Accent3 4" xfId="1166"/>
    <cellStyle name="Accent3 5" xfId="1294"/>
    <cellStyle name="Accent4 2" xfId="347"/>
    <cellStyle name="Accent4 2 2" xfId="412"/>
    <cellStyle name="Accent4 3" xfId="1167"/>
    <cellStyle name="Accent4 4" xfId="1168"/>
    <cellStyle name="Accent4 5" xfId="1295"/>
    <cellStyle name="Accent5 2" xfId="348"/>
    <cellStyle name="Accent5 2 2" xfId="413"/>
    <cellStyle name="Accent5 3" xfId="1169"/>
    <cellStyle name="Accent5 4" xfId="1170"/>
    <cellStyle name="Accent5 5" xfId="1296"/>
    <cellStyle name="Accent6 2" xfId="349"/>
    <cellStyle name="Accent6 2 2" xfId="414"/>
    <cellStyle name="Accent6 3" xfId="1171"/>
    <cellStyle name="Accent6 4" xfId="1172"/>
    <cellStyle name="Accent6 5" xfId="1297"/>
    <cellStyle name="Bad 2" xfId="350"/>
    <cellStyle name="Bad 2 2" xfId="415"/>
    <cellStyle name="Bad 3" xfId="1173"/>
    <cellStyle name="Bad 4" xfId="1174"/>
    <cellStyle name="Bad 5" xfId="1298"/>
    <cellStyle name="Calculation 2" xfId="351"/>
    <cellStyle name="Calculation 2 2" xfId="416"/>
    <cellStyle name="Calculation 2 3" xfId="1338"/>
    <cellStyle name="Calculation 3" xfId="1175"/>
    <cellStyle name="Calculation 4" xfId="1176"/>
    <cellStyle name="Calculation 4 2" xfId="1346"/>
    <cellStyle name="Calculation 5" xfId="1299"/>
    <cellStyle name="Centered Heading" xfId="1"/>
    <cellStyle name="Check Cell 2" xfId="352"/>
    <cellStyle name="Check Cell 2 2" xfId="417"/>
    <cellStyle name="Check Cell 3" xfId="1177"/>
    <cellStyle name="Check Cell 4" xfId="1178"/>
    <cellStyle name="Check Cell 5" xfId="1300"/>
    <cellStyle name="ColumnHeading" xfId="234"/>
    <cellStyle name="Comma" xfId="2" builtinId="3"/>
    <cellStyle name="Comma 10" xfId="94"/>
    <cellStyle name="Comma 10 2" xfId="139"/>
    <cellStyle name="Comma 10 3" xfId="1302"/>
    <cellStyle name="Comma 11" xfId="112"/>
    <cellStyle name="Comma 11 2" xfId="1099"/>
    <cellStyle name="Comma 11 3" xfId="1303"/>
    <cellStyle name="Comma 12" xfId="90"/>
    <cellStyle name="Comma 12 2" xfId="235"/>
    <cellStyle name="Comma 12 3" xfId="1304"/>
    <cellStyle name="Comma 13" xfId="91"/>
    <cellStyle name="Comma 13 2" xfId="1103"/>
    <cellStyle name="Comma 13 3" xfId="1305"/>
    <cellStyle name="Comma 14" xfId="114"/>
    <cellStyle name="Comma 14 2" xfId="1111"/>
    <cellStyle name="Comma 15" xfId="118"/>
    <cellStyle name="Comma 15 2" xfId="1115"/>
    <cellStyle name="Comma 16" xfId="121"/>
    <cellStyle name="Comma 16 2" xfId="1118"/>
    <cellStyle name="Comma 17" xfId="123"/>
    <cellStyle name="Comma 17 2" xfId="1123"/>
    <cellStyle name="Comma 18" xfId="125"/>
    <cellStyle name="Comma 18 2" xfId="1216"/>
    <cellStyle name="Comma 19" xfId="131"/>
    <cellStyle name="Comma 19 2" xfId="1219"/>
    <cellStyle name="Comma 2" xfId="3"/>
    <cellStyle name="Comma 2 2" xfId="140"/>
    <cellStyle name="Comma 2 3" xfId="318"/>
    <cellStyle name="Comma 2 4" xfId="353"/>
    <cellStyle name="Comma 2 5" xfId="382"/>
    <cellStyle name="Comma 2 6" xfId="1306"/>
    <cellStyle name="Comma 20" xfId="133"/>
    <cellStyle name="Comma 20 2" xfId="1221"/>
    <cellStyle name="Comma 21" xfId="135"/>
    <cellStyle name="Comma 21 2" xfId="1228"/>
    <cellStyle name="Comma 22" xfId="137"/>
    <cellStyle name="Comma 22 2" xfId="1230"/>
    <cellStyle name="Comma 23" xfId="231"/>
    <cellStyle name="Comma 23 2" xfId="1233"/>
    <cellStyle name="Comma 24" xfId="233"/>
    <cellStyle name="Comma 24 2" xfId="1236"/>
    <cellStyle name="Comma 25" xfId="249"/>
    <cellStyle name="Comma 25 2" xfId="1239"/>
    <cellStyle name="Comma 26" xfId="251"/>
    <cellStyle name="Comma 26 2" xfId="1246"/>
    <cellStyle name="Comma 27" xfId="253"/>
    <cellStyle name="Comma 27 2" xfId="1254"/>
    <cellStyle name="Comma 28" xfId="255"/>
    <cellStyle name="Comma 28 2" xfId="1264"/>
    <cellStyle name="Comma 29" xfId="256"/>
    <cellStyle name="Comma 29 2" xfId="1349"/>
    <cellStyle name="Comma 3" xfId="4"/>
    <cellStyle name="Comma 3 2" xfId="119"/>
    <cellStyle name="Comma 3 2 2" xfId="142"/>
    <cellStyle name="Comma 3 2 2 2" xfId="379"/>
    <cellStyle name="Comma 3 3" xfId="141"/>
    <cellStyle name="Comma 3_SIR 2012 Feb FP Recon" xfId="418"/>
    <cellStyle name="Comma 30" xfId="258"/>
    <cellStyle name="Comma 30 2" xfId="1353"/>
    <cellStyle name="Comma 31" xfId="260"/>
    <cellStyle name="Comma 32" xfId="262"/>
    <cellStyle name="Comma 33" xfId="264"/>
    <cellStyle name="Comma 34" xfId="268"/>
    <cellStyle name="Comma 35" xfId="270"/>
    <cellStyle name="Comma 36" xfId="272"/>
    <cellStyle name="Comma 37" xfId="274"/>
    <cellStyle name="Comma 38" xfId="276"/>
    <cellStyle name="Comma 39" xfId="278"/>
    <cellStyle name="Comma 4" xfId="5"/>
    <cellStyle name="Comma 4 2" xfId="127"/>
    <cellStyle name="Comma 4 2 2" xfId="354"/>
    <cellStyle name="Comma 4 3" xfId="597"/>
    <cellStyle name="Comma 4 3 2" xfId="765"/>
    <cellStyle name="Comma 4 4" xfId="323"/>
    <cellStyle name="Comma 4 5" xfId="1331"/>
    <cellStyle name="Comma 40" xfId="280"/>
    <cellStyle name="Comma 41" xfId="282"/>
    <cellStyle name="Comma 42" xfId="284"/>
    <cellStyle name="Comma 43" xfId="287"/>
    <cellStyle name="Comma 44" xfId="289"/>
    <cellStyle name="Comma 45" xfId="291"/>
    <cellStyle name="Comma 46" xfId="294"/>
    <cellStyle name="Comma 47" xfId="297"/>
    <cellStyle name="Comma 48" xfId="299"/>
    <cellStyle name="Comma 49" xfId="302"/>
    <cellStyle name="Comma 5" xfId="6"/>
    <cellStyle name="Comma 5 2" xfId="144"/>
    <cellStyle name="Comma 5 2 2" xfId="419"/>
    <cellStyle name="Comma 5 3" xfId="143"/>
    <cellStyle name="Comma 5 4" xfId="355"/>
    <cellStyle name="Comma 5 5" xfId="1307"/>
    <cellStyle name="Comma 50" xfId="305"/>
    <cellStyle name="Comma 51" xfId="307"/>
    <cellStyle name="Comma 52" xfId="309"/>
    <cellStyle name="Comma 53" xfId="311"/>
    <cellStyle name="Comma 54" xfId="313"/>
    <cellStyle name="Comma 55" xfId="315"/>
    <cellStyle name="Comma 56" xfId="1270"/>
    <cellStyle name="Comma 57" xfId="1272"/>
    <cellStyle name="Comma 58" xfId="1301"/>
    <cellStyle name="Comma 6" xfId="7"/>
    <cellStyle name="Comma 6 2" xfId="95"/>
    <cellStyle name="Comma 6 2 2" xfId="236"/>
    <cellStyle name="Comma 6 3" xfId="237"/>
    <cellStyle name="Comma 7" xfId="37"/>
    <cellStyle name="Comma 7 2" xfId="146"/>
    <cellStyle name="Comma 7 2 2" xfId="421"/>
    <cellStyle name="Comma 7 3" xfId="145"/>
    <cellStyle name="Comma 7 3 2" xfId="420"/>
    <cellStyle name="Comma 7 4" xfId="386"/>
    <cellStyle name="Comma 7 5" xfId="1179"/>
    <cellStyle name="Comma 7 6" xfId="381"/>
    <cellStyle name="Comma 8" xfId="40"/>
    <cellStyle name="Comma 8 2" xfId="147"/>
    <cellStyle name="Comma 9" xfId="88"/>
    <cellStyle name="Comma 9 10" xfId="390"/>
    <cellStyle name="Comma 9 2" xfId="148"/>
    <cellStyle name="Comma 9 2 2" xfId="538"/>
    <cellStyle name="Comma 9 2 2 2" xfId="706"/>
    <cellStyle name="Comma 9 2 2 2 2" xfId="1039"/>
    <cellStyle name="Comma 9 2 2 3" xfId="874"/>
    <cellStyle name="Comma 9 2 3" xfId="583"/>
    <cellStyle name="Comma 9 2 3 2" xfId="751"/>
    <cellStyle name="Comma 9 2 3 2 2" xfId="1084"/>
    <cellStyle name="Comma 9 2 3 3" xfId="919"/>
    <cellStyle name="Comma 9 2 4" xfId="646"/>
    <cellStyle name="Comma 9 2 4 2" xfId="979"/>
    <cellStyle name="Comma 9 2 5" xfId="814"/>
    <cellStyle name="Comma 9 2 6" xfId="478"/>
    <cellStyle name="Comma 9 3" xfId="463"/>
    <cellStyle name="Comma 9 3 2" xfId="523"/>
    <cellStyle name="Comma 9 3 2 2" xfId="691"/>
    <cellStyle name="Comma 9 3 2 2 2" xfId="1024"/>
    <cellStyle name="Comma 9 3 2 3" xfId="859"/>
    <cellStyle name="Comma 9 3 3" xfId="568"/>
    <cellStyle name="Comma 9 3 3 2" xfId="736"/>
    <cellStyle name="Comma 9 3 3 2 2" xfId="1069"/>
    <cellStyle name="Comma 9 3 3 3" xfId="904"/>
    <cellStyle name="Comma 9 3 4" xfId="631"/>
    <cellStyle name="Comma 9 3 4 2" xfId="964"/>
    <cellStyle name="Comma 9 3 5" xfId="799"/>
    <cellStyle name="Comma 9 4" xfId="448"/>
    <cellStyle name="Comma 9 4 2" xfId="508"/>
    <cellStyle name="Comma 9 4 2 2" xfId="676"/>
    <cellStyle name="Comma 9 4 2 2 2" xfId="1009"/>
    <cellStyle name="Comma 9 4 2 3" xfId="844"/>
    <cellStyle name="Comma 9 4 3" xfId="616"/>
    <cellStyle name="Comma 9 4 3 2" xfId="949"/>
    <cellStyle name="Comma 9 4 4" xfId="784"/>
    <cellStyle name="Comma 9 5" xfId="493"/>
    <cellStyle name="Comma 9 5 2" xfId="661"/>
    <cellStyle name="Comma 9 5 2 2" xfId="994"/>
    <cellStyle name="Comma 9 5 3" xfId="829"/>
    <cellStyle name="Comma 9 6" xfId="553"/>
    <cellStyle name="Comma 9 6 2" xfId="721"/>
    <cellStyle name="Comma 9 6 2 2" xfId="1054"/>
    <cellStyle name="Comma 9 6 3" xfId="889"/>
    <cellStyle name="Comma 9 7" xfId="601"/>
    <cellStyle name="Comma 9 7 2" xfId="934"/>
    <cellStyle name="Comma 9 8" xfId="769"/>
    <cellStyle name="Comma 9 9" xfId="1180"/>
    <cellStyle name="Comma0" xfId="96"/>
    <cellStyle name="Comma0 2" xfId="149"/>
    <cellStyle name="Comma0 3" xfId="1308"/>
    <cellStyle name="Currency 2" xfId="8"/>
    <cellStyle name="Currency 2 2" xfId="128"/>
    <cellStyle name="Currency 2 2 2" xfId="423"/>
    <cellStyle name="Currency 2 3" xfId="424"/>
    <cellStyle name="Currency 2 4" xfId="357"/>
    <cellStyle name="Currency 2 5" xfId="1309"/>
    <cellStyle name="Currency 3" xfId="9"/>
    <cellStyle name="Currency 3 2" xfId="97"/>
    <cellStyle name="Currency 3 2 2" xfId="151"/>
    <cellStyle name="Currency 3 3" xfId="150"/>
    <cellStyle name="Currency 3 4" xfId="1328"/>
    <cellStyle name="Currency 4" xfId="41"/>
    <cellStyle name="Currency 4 2" xfId="152"/>
    <cellStyle name="Currency 4 3" xfId="358"/>
    <cellStyle name="Currency 5" xfId="92"/>
    <cellStyle name="Currency 5 2" xfId="153"/>
    <cellStyle name="Currency 6" xfId="238"/>
    <cellStyle name="Currency 6 2" xfId="356"/>
    <cellStyle name="Currency 7" xfId="425"/>
    <cellStyle name="Currency 7 2" xfId="1181"/>
    <cellStyle name="Currency 8" xfId="426"/>
    <cellStyle name="Currency 9" xfId="422"/>
    <cellStyle name="D" xfId="239"/>
    <cellStyle name="Date" xfId="10"/>
    <cellStyle name="Date 2" xfId="427"/>
    <cellStyle name="Euro" xfId="98"/>
    <cellStyle name="Euro 2" xfId="428"/>
    <cellStyle name="Euro 3" xfId="1310"/>
    <cellStyle name="EvenBodyShade" xfId="240"/>
    <cellStyle name="Explanatory Text 2" xfId="359"/>
    <cellStyle name="Explanatory Text 2 2" xfId="429"/>
    <cellStyle name="Explanatory Text 3" xfId="1182"/>
    <cellStyle name="Explanatory Text 4" xfId="1183"/>
    <cellStyle name="Explanatory Text 5" xfId="1311"/>
    <cellStyle name="F2" xfId="99"/>
    <cellStyle name="F3" xfId="100"/>
    <cellStyle name="F4" xfId="101"/>
    <cellStyle name="F5" xfId="102"/>
    <cellStyle name="F6" xfId="103"/>
    <cellStyle name="F7" xfId="104"/>
    <cellStyle name="F8" xfId="105"/>
    <cellStyle name="Fixed" xfId="11"/>
    <cellStyle name="Fixed 10" xfId="42"/>
    <cellStyle name="Fixed 10 2" xfId="154"/>
    <cellStyle name="Fixed 11" xfId="43"/>
    <cellStyle name="Fixed 11 2" xfId="155"/>
    <cellStyle name="Fixed 12" xfId="44"/>
    <cellStyle name="Fixed 12 2" xfId="156"/>
    <cellStyle name="Fixed 13" xfId="45"/>
    <cellStyle name="Fixed 13 2" xfId="157"/>
    <cellStyle name="Fixed 14" xfId="46"/>
    <cellStyle name="Fixed 14 2" xfId="158"/>
    <cellStyle name="Fixed 15" xfId="47"/>
    <cellStyle name="Fixed 15 2" xfId="159"/>
    <cellStyle name="Fixed 16" xfId="48"/>
    <cellStyle name="Fixed 16 2" xfId="160"/>
    <cellStyle name="Fixed 17" xfId="49"/>
    <cellStyle name="Fixed 17 2" xfId="161"/>
    <cellStyle name="Fixed 18" xfId="50"/>
    <cellStyle name="Fixed 18 2" xfId="162"/>
    <cellStyle name="Fixed 19" xfId="51"/>
    <cellStyle name="Fixed 19 2" xfId="163"/>
    <cellStyle name="Fixed 2" xfId="52"/>
    <cellStyle name="Fixed 2 2" xfId="164"/>
    <cellStyle name="Fixed 2 3" xfId="319"/>
    <cellStyle name="Fixed 2 4" xfId="383"/>
    <cellStyle name="Fixed 20" xfId="53"/>
    <cellStyle name="Fixed 20 2" xfId="165"/>
    <cellStyle name="Fixed 21" xfId="54"/>
    <cellStyle name="Fixed 21 2" xfId="166"/>
    <cellStyle name="Fixed 22" xfId="55"/>
    <cellStyle name="Fixed 22 2" xfId="167"/>
    <cellStyle name="Fixed 23" xfId="56"/>
    <cellStyle name="Fixed 23 2" xfId="168"/>
    <cellStyle name="Fixed 24" xfId="57"/>
    <cellStyle name="Fixed 24 2" xfId="169"/>
    <cellStyle name="Fixed 25" xfId="58"/>
    <cellStyle name="Fixed 25 2" xfId="170"/>
    <cellStyle name="Fixed 26" xfId="59"/>
    <cellStyle name="Fixed 26 2" xfId="171"/>
    <cellStyle name="Fixed 27" xfId="60"/>
    <cellStyle name="Fixed 27 2" xfId="172"/>
    <cellStyle name="Fixed 28" xfId="61"/>
    <cellStyle name="Fixed 28 2" xfId="173"/>
    <cellStyle name="Fixed 29" xfId="62"/>
    <cellStyle name="Fixed 29 2" xfId="174"/>
    <cellStyle name="Fixed 3" xfId="63"/>
    <cellStyle name="Fixed 3 2" xfId="175"/>
    <cellStyle name="Fixed 3 3" xfId="598"/>
    <cellStyle name="Fixed 3 3 2" xfId="766"/>
    <cellStyle name="Fixed 30" xfId="64"/>
    <cellStyle name="Fixed 30 2" xfId="176"/>
    <cellStyle name="Fixed 31" xfId="65"/>
    <cellStyle name="Fixed 31 2" xfId="177"/>
    <cellStyle name="Fixed 32" xfId="66"/>
    <cellStyle name="Fixed 32 2" xfId="178"/>
    <cellStyle name="Fixed 33" xfId="67"/>
    <cellStyle name="Fixed 33 2" xfId="179"/>
    <cellStyle name="Fixed 34" xfId="68"/>
    <cellStyle name="Fixed 34 2" xfId="180"/>
    <cellStyle name="Fixed 35" xfId="69"/>
    <cellStyle name="Fixed 35 2" xfId="181"/>
    <cellStyle name="Fixed 36" xfId="70"/>
    <cellStyle name="Fixed 36 2" xfId="182"/>
    <cellStyle name="Fixed 37" xfId="71"/>
    <cellStyle name="Fixed 37 2" xfId="183"/>
    <cellStyle name="Fixed 38" xfId="72"/>
    <cellStyle name="Fixed 38 2" xfId="184"/>
    <cellStyle name="Fixed 39" xfId="73"/>
    <cellStyle name="Fixed 39 2" xfId="185"/>
    <cellStyle name="Fixed 4" xfId="74"/>
    <cellStyle name="Fixed 4 2" xfId="186"/>
    <cellStyle name="Fixed 40" xfId="75"/>
    <cellStyle name="Fixed 40 2" xfId="187"/>
    <cellStyle name="Fixed 41" xfId="76"/>
    <cellStyle name="Fixed 41 2" xfId="188"/>
    <cellStyle name="Fixed 42" xfId="77"/>
    <cellStyle name="Fixed 42 2" xfId="189"/>
    <cellStyle name="Fixed 43" xfId="78"/>
    <cellStyle name="Fixed 43 2" xfId="190"/>
    <cellStyle name="Fixed 44" xfId="79"/>
    <cellStyle name="Fixed 44 2" xfId="191"/>
    <cellStyle name="Fixed 45" xfId="80"/>
    <cellStyle name="Fixed 45 2" xfId="192"/>
    <cellStyle name="Fixed 46" xfId="81"/>
    <cellStyle name="Fixed 46 2" xfId="193"/>
    <cellStyle name="Fixed 47" xfId="194"/>
    <cellStyle name="Fixed 48" xfId="1312"/>
    <cellStyle name="Fixed 5" xfId="82"/>
    <cellStyle name="Fixed 5 2" xfId="195"/>
    <cellStyle name="Fixed 5 3" xfId="387"/>
    <cellStyle name="Fixed 6" xfId="83"/>
    <cellStyle name="Fixed 6 2" xfId="196"/>
    <cellStyle name="Fixed 7" xfId="84"/>
    <cellStyle name="Fixed 7 2" xfId="197"/>
    <cellStyle name="Fixed 8" xfId="85"/>
    <cellStyle name="Fixed 8 2" xfId="198"/>
    <cellStyle name="Fixed 9" xfId="86"/>
    <cellStyle name="Fixed 9 2" xfId="199"/>
    <cellStyle name="Followed Hyperlink 2" xfId="1184"/>
    <cellStyle name="Good 2" xfId="360"/>
    <cellStyle name="Good 2 2" xfId="430"/>
    <cellStyle name="Good 3" xfId="1185"/>
    <cellStyle name="Good 4" xfId="1186"/>
    <cellStyle name="Good 5" xfId="1313"/>
    <cellStyle name="Heading 1 2" xfId="361"/>
    <cellStyle name="Heading 1 2 2" xfId="431"/>
    <cellStyle name="Heading 1 3" xfId="1187"/>
    <cellStyle name="Heading 1 4" xfId="1188"/>
    <cellStyle name="Heading 2 2" xfId="362"/>
    <cellStyle name="Heading 2 2 2" xfId="432"/>
    <cellStyle name="Heading 2 3" xfId="1189"/>
    <cellStyle name="Heading 2 4" xfId="1190"/>
    <cellStyle name="Heading 3 2" xfId="363"/>
    <cellStyle name="Heading 3 2 2" xfId="433"/>
    <cellStyle name="Heading 3 3" xfId="1191"/>
    <cellStyle name="Heading 3 4" xfId="1192"/>
    <cellStyle name="Heading 4 2" xfId="364"/>
    <cellStyle name="Heading 4 2 2" xfId="434"/>
    <cellStyle name="Heading 4 3" xfId="1193"/>
    <cellStyle name="Heading 4 4" xfId="1194"/>
    <cellStyle name="HeadShade" xfId="241"/>
    <cellStyle name="Hyperlink 2" xfId="1195"/>
    <cellStyle name="Input 2" xfId="365"/>
    <cellStyle name="Input 2 2" xfId="435"/>
    <cellStyle name="Input 2 3" xfId="1343"/>
    <cellStyle name="Input 3" xfId="1196"/>
    <cellStyle name="Input 4" xfId="1197"/>
    <cellStyle name="Input 4 2" xfId="1340"/>
    <cellStyle name="Input 5" xfId="1314"/>
    <cellStyle name="Linked Cell 2" xfId="366"/>
    <cellStyle name="Linked Cell 2 2" xfId="436"/>
    <cellStyle name="Linked Cell 3" xfId="1198"/>
    <cellStyle name="Linked Cell 4" xfId="1199"/>
    <cellStyle name="Linked Cell 5" xfId="1315"/>
    <cellStyle name="Neutral 2" xfId="367"/>
    <cellStyle name="Neutral 2 2" xfId="437"/>
    <cellStyle name="Neutral 3" xfId="1200"/>
    <cellStyle name="Neutral 4" xfId="1201"/>
    <cellStyle name="Neutral 5" xfId="1316"/>
    <cellStyle name="no decimals" xfId="106"/>
    <cellStyle name="no decimals 2" xfId="200"/>
    <cellStyle name="no decimals 3" xfId="1317"/>
    <cellStyle name="Normal" xfId="0" builtinId="0"/>
    <cellStyle name="Normal 10" xfId="116"/>
    <cellStyle name="Normal 10 2" xfId="201"/>
    <cellStyle name="Normal 10 2 2" xfId="266"/>
    <cellStyle name="Normal 10 3" xfId="1098"/>
    <cellStyle name="Normal 11" xfId="117"/>
    <cellStyle name="Normal 11 2" xfId="202"/>
    <cellStyle name="Normal 11 3" xfId="1100"/>
    <cellStyle name="Normal 12" xfId="120"/>
    <cellStyle name="Normal 12 2" xfId="203"/>
    <cellStyle name="Normal 12 3" xfId="1101"/>
    <cellStyle name="Normal 13" xfId="122"/>
    <cellStyle name="Normal 13 2" xfId="204"/>
    <cellStyle name="Normal 14" xfId="124"/>
    <cellStyle name="Normal 14 2" xfId="205"/>
    <cellStyle name="Normal 14 3" xfId="1102"/>
    <cellStyle name="Normal 15" xfId="126"/>
    <cellStyle name="Normal 15 2" xfId="1256"/>
    <cellStyle name="Normal 15 3" xfId="1105"/>
    <cellStyle name="Normal 16" xfId="130"/>
    <cellStyle name="Normal 16 2" xfId="1258"/>
    <cellStyle name="Normal 16 3" xfId="1106"/>
    <cellStyle name="Normal 17" xfId="132"/>
    <cellStyle name="Normal 17 2" xfId="1260"/>
    <cellStyle name="Normal 17 3" xfId="1107"/>
    <cellStyle name="Normal 18" xfId="134"/>
    <cellStyle name="Normal 18 2" xfId="1108"/>
    <cellStyle name="Normal 19" xfId="136"/>
    <cellStyle name="Normal 19 2" xfId="1109"/>
    <cellStyle name="Normal 2" xfId="12"/>
    <cellStyle name="Normal 2 2" xfId="13"/>
    <cellStyle name="Normal 2 2 2" xfId="207"/>
    <cellStyle name="Normal 2 2 2 2" xfId="378"/>
    <cellStyle name="Normal 2 2 3" xfId="368"/>
    <cellStyle name="Normal 2 2 3 2" xfId="300"/>
    <cellStyle name="Normal 2 2 4" xfId="320"/>
    <cellStyle name="Normal 2 3" xfId="208"/>
    <cellStyle name="Normal 2 3 2" xfId="285"/>
    <cellStyle name="Normal 2 4" xfId="206"/>
    <cellStyle name="Normal 20" xfId="138"/>
    <cellStyle name="Normal 20 2" xfId="1110"/>
    <cellStyle name="Normal 21" xfId="232"/>
    <cellStyle name="Normal 21 2" xfId="1112"/>
    <cellStyle name="Normal 22" xfId="250"/>
    <cellStyle name="Normal 22 2" xfId="1113"/>
    <cellStyle name="Normal 23" xfId="252"/>
    <cellStyle name="Normal 23 2" xfId="1114"/>
    <cellStyle name="Normal 24" xfId="254"/>
    <cellStyle name="Normal 24 2" xfId="1116"/>
    <cellStyle name="Normal 25" xfId="257"/>
    <cellStyle name="Normal 25 2" xfId="1117"/>
    <cellStyle name="Normal 26" xfId="259"/>
    <cellStyle name="Normal 26 2" xfId="1119"/>
    <cellStyle name="Normal 27" xfId="261"/>
    <cellStyle name="Normal 27 2" xfId="1120"/>
    <cellStyle name="Normal 28" xfId="263"/>
    <cellStyle name="Normal 28 2" xfId="1217"/>
    <cellStyle name="Normal 28 3" xfId="1121"/>
    <cellStyle name="Normal 29" xfId="265"/>
    <cellStyle name="Normal 29 2" xfId="1122"/>
    <cellStyle name="Normal 3" xfId="14"/>
    <cellStyle name="Normal 3 2" xfId="89"/>
    <cellStyle name="Normal 3 2 2" xfId="438"/>
    <cellStyle name="Normal 3 2 3" xfId="321"/>
    <cellStyle name="Normal 3 3" xfId="369"/>
    <cellStyle name="Normal 3 4" xfId="1104"/>
    <cellStyle name="Normal 3 5" xfId="316"/>
    <cellStyle name="Normal 3 6" xfId="1318"/>
    <cellStyle name="Normal 3 7" xfId="1327"/>
    <cellStyle name="Normal 30" xfId="267"/>
    <cellStyle name="Normal 30 2" xfId="1124"/>
    <cellStyle name="Normal 31" xfId="269"/>
    <cellStyle name="Normal 31 2" xfId="1215"/>
    <cellStyle name="Normal 32" xfId="271"/>
    <cellStyle name="Normal 32 2" xfId="1224"/>
    <cellStyle name="Normal 32 3" xfId="1218"/>
    <cellStyle name="Normal 33" xfId="273"/>
    <cellStyle name="Normal 33 2" xfId="1220"/>
    <cellStyle name="Normal 34" xfId="275"/>
    <cellStyle name="Normal 34 2" xfId="1222"/>
    <cellStyle name="Normal 35" xfId="277"/>
    <cellStyle name="Normal 35 2" xfId="1223"/>
    <cellStyle name="Normal 36" xfId="279"/>
    <cellStyle name="Normal 36 2" xfId="1225"/>
    <cellStyle name="Normal 37" xfId="281"/>
    <cellStyle name="Normal 37 2" xfId="1226"/>
    <cellStyle name="Normal 38" xfId="283"/>
    <cellStyle name="Normal 38 2" xfId="1227"/>
    <cellStyle name="Normal 39" xfId="286"/>
    <cellStyle name="Normal 39 2" xfId="1229"/>
    <cellStyle name="Normal 4" xfId="15"/>
    <cellStyle name="Normal 4 2" xfId="210"/>
    <cellStyle name="Normal 4 2 2" xfId="380"/>
    <cellStyle name="Normal 4 3" xfId="209"/>
    <cellStyle name="Normal 4 4" xfId="317"/>
    <cellStyle name="Normal 4_2013 OT Monthly Allocation" xfId="370"/>
    <cellStyle name="Normal 40" xfId="288"/>
    <cellStyle name="Normal 40 2" xfId="1231"/>
    <cellStyle name="Normal 41" xfId="290"/>
    <cellStyle name="Normal 41 2" xfId="1232"/>
    <cellStyle name="Normal 42" xfId="292"/>
    <cellStyle name="Normal 42 2" xfId="1234"/>
    <cellStyle name="Normal 43" xfId="293"/>
    <cellStyle name="Normal 43 2" xfId="1235"/>
    <cellStyle name="Normal 44" xfId="295"/>
    <cellStyle name="Normal 44 2" xfId="1237"/>
    <cellStyle name="Normal 45" xfId="296"/>
    <cellStyle name="Normal 45 2" xfId="1238"/>
    <cellStyle name="Normal 46" xfId="298"/>
    <cellStyle name="Normal 46 2" xfId="1240"/>
    <cellStyle name="Normal 47" xfId="301"/>
    <cellStyle name="Normal 47 2" xfId="1241"/>
    <cellStyle name="Normal 48" xfId="303"/>
    <cellStyle name="Normal 48 2" xfId="1242"/>
    <cellStyle name="Normal 49" xfId="304"/>
    <cellStyle name="Normal 49 2" xfId="1243"/>
    <cellStyle name="Normal 5" xfId="36"/>
    <cellStyle name="Normal 5 2" xfId="211"/>
    <cellStyle name="Normal 5 3" xfId="1319"/>
    <cellStyle name="Normal 50" xfId="306"/>
    <cellStyle name="Normal 50 2" xfId="1244"/>
    <cellStyle name="Normal 51" xfId="308"/>
    <cellStyle name="Normal 51 2" xfId="1245"/>
    <cellStyle name="Normal 52" xfId="310"/>
    <cellStyle name="Normal 52 2" xfId="1247"/>
    <cellStyle name="Normal 53" xfId="312"/>
    <cellStyle name="Normal 53 2" xfId="1248"/>
    <cellStyle name="Normal 54" xfId="314"/>
    <cellStyle name="Normal 54 2" xfId="1249"/>
    <cellStyle name="Normal 55" xfId="1250"/>
    <cellStyle name="Normal 56" xfId="1251"/>
    <cellStyle name="Normal 57" xfId="1252"/>
    <cellStyle name="Normal 58" xfId="1253"/>
    <cellStyle name="Normal 59" xfId="1255"/>
    <cellStyle name="Normal 6" xfId="38"/>
    <cellStyle name="Normal 6 2" xfId="212"/>
    <cellStyle name="Normal 6 2 2" xfId="1202"/>
    <cellStyle name="Normal 60" xfId="1257"/>
    <cellStyle name="Normal 61" xfId="1259"/>
    <cellStyle name="Normal 62" xfId="1261"/>
    <cellStyle name="Normal 62 2" xfId="1333"/>
    <cellStyle name="Normal 63" xfId="1262"/>
    <cellStyle name="Normal 64" xfId="1263"/>
    <cellStyle name="Normal 65" xfId="1265"/>
    <cellStyle name="Normal 66" xfId="1266"/>
    <cellStyle name="Normal 67" xfId="1267"/>
    <cellStyle name="Normal 68" xfId="1268"/>
    <cellStyle name="Normal 69" xfId="1269"/>
    <cellStyle name="Normal 69 2" xfId="1348"/>
    <cellStyle name="Normal 7" xfId="93"/>
    <cellStyle name="Normal 7 2" xfId="213"/>
    <cellStyle name="Normal 7 3" xfId="324"/>
    <cellStyle name="Normal 7 4" xfId="1330"/>
    <cellStyle name="Normal 70" xfId="1271"/>
    <cellStyle name="Normal 70 2" xfId="1350"/>
    <cellStyle name="Normal 71" xfId="1273"/>
    <cellStyle name="Normal 71 2" xfId="1351"/>
    <cellStyle name="Normal 72" xfId="1326"/>
    <cellStyle name="Normal 72 2" xfId="1352"/>
    <cellStyle name="Normal 73" xfId="1332"/>
    <cellStyle name="Normal 73 2" xfId="1354"/>
    <cellStyle name="Normal 74" xfId="1334"/>
    <cellStyle name="Normal 75" xfId="1336"/>
    <cellStyle name="Normal 8" xfId="113"/>
    <cellStyle name="Normal 8 10" xfId="389"/>
    <cellStyle name="Normal 8 2" xfId="214"/>
    <cellStyle name="Normal 8 2 2" xfId="537"/>
    <cellStyle name="Normal 8 2 2 2" xfId="705"/>
    <cellStyle name="Normal 8 2 2 2 2" xfId="1038"/>
    <cellStyle name="Normal 8 2 2 3" xfId="873"/>
    <cellStyle name="Normal 8 2 3" xfId="582"/>
    <cellStyle name="Normal 8 2 3 2" xfId="750"/>
    <cellStyle name="Normal 8 2 3 2 2" xfId="1083"/>
    <cellStyle name="Normal 8 2 3 3" xfId="918"/>
    <cellStyle name="Normal 8 2 4" xfId="645"/>
    <cellStyle name="Normal 8 2 4 2" xfId="978"/>
    <cellStyle name="Normal 8 2 5" xfId="813"/>
    <cellStyle name="Normal 8 2 6" xfId="477"/>
    <cellStyle name="Normal 8 3" xfId="462"/>
    <cellStyle name="Normal 8 3 2" xfId="522"/>
    <cellStyle name="Normal 8 3 2 2" xfId="690"/>
    <cellStyle name="Normal 8 3 2 2 2" xfId="1023"/>
    <cellStyle name="Normal 8 3 2 3" xfId="858"/>
    <cellStyle name="Normal 8 3 3" xfId="567"/>
    <cellStyle name="Normal 8 3 3 2" xfId="735"/>
    <cellStyle name="Normal 8 3 3 2 2" xfId="1068"/>
    <cellStyle name="Normal 8 3 3 3" xfId="903"/>
    <cellStyle name="Normal 8 3 4" xfId="630"/>
    <cellStyle name="Normal 8 3 4 2" xfId="963"/>
    <cellStyle name="Normal 8 3 5" xfId="798"/>
    <cellStyle name="Normal 8 4" xfId="447"/>
    <cellStyle name="Normal 8 4 2" xfId="507"/>
    <cellStyle name="Normal 8 4 2 2" xfId="675"/>
    <cellStyle name="Normal 8 4 2 2 2" xfId="1008"/>
    <cellStyle name="Normal 8 4 2 3" xfId="843"/>
    <cellStyle name="Normal 8 4 3" xfId="615"/>
    <cellStyle name="Normal 8 4 3 2" xfId="948"/>
    <cellStyle name="Normal 8 4 4" xfId="783"/>
    <cellStyle name="Normal 8 5" xfId="492"/>
    <cellStyle name="Normal 8 5 2" xfId="660"/>
    <cellStyle name="Normal 8 5 2 2" xfId="993"/>
    <cellStyle name="Normal 8 5 3" xfId="828"/>
    <cellStyle name="Normal 8 6" xfId="552"/>
    <cellStyle name="Normal 8 6 2" xfId="720"/>
    <cellStyle name="Normal 8 6 2 2" xfId="1053"/>
    <cellStyle name="Normal 8 6 3" xfId="888"/>
    <cellStyle name="Normal 8 7" xfId="600"/>
    <cellStyle name="Normal 8 7 2" xfId="933"/>
    <cellStyle name="Normal 8 8" xfId="768"/>
    <cellStyle name="Normal 8 9" xfId="1203"/>
    <cellStyle name="Normal 9" xfId="115"/>
    <cellStyle name="Normal 9 2" xfId="215"/>
    <cellStyle name="Normal_Consolidated Positions 2" xfId="216"/>
    <cellStyle name="Normal_June Consolidated Accrual Explanations" xfId="16"/>
    <cellStyle name="Note 2" xfId="372"/>
    <cellStyle name="Note 2 2" xfId="439"/>
    <cellStyle name="Note 2 2 2" xfId="491"/>
    <cellStyle name="Note 2 2 2 2" xfId="551"/>
    <cellStyle name="Note 2 2 2 2 2" xfId="719"/>
    <cellStyle name="Note 2 2 2 2 2 2" xfId="1052"/>
    <cellStyle name="Note 2 2 2 2 3" xfId="887"/>
    <cellStyle name="Note 2 2 2 3" xfId="596"/>
    <cellStyle name="Note 2 2 2 3 2" xfId="764"/>
    <cellStyle name="Note 2 2 2 3 2 2" xfId="1097"/>
    <cellStyle name="Note 2 2 2 3 3" xfId="932"/>
    <cellStyle name="Note 2 2 2 4" xfId="659"/>
    <cellStyle name="Note 2 2 2 4 2" xfId="992"/>
    <cellStyle name="Note 2 2 2 5" xfId="827"/>
    <cellStyle name="Note 2 2 3" xfId="476"/>
    <cellStyle name="Note 2 2 3 2" xfId="536"/>
    <cellStyle name="Note 2 2 3 2 2" xfId="704"/>
    <cellStyle name="Note 2 2 3 2 2 2" xfId="1037"/>
    <cellStyle name="Note 2 2 3 2 3" xfId="872"/>
    <cellStyle name="Note 2 2 3 3" xfId="581"/>
    <cellStyle name="Note 2 2 3 3 2" xfId="749"/>
    <cellStyle name="Note 2 2 3 3 2 2" xfId="1082"/>
    <cellStyle name="Note 2 2 3 3 3" xfId="917"/>
    <cellStyle name="Note 2 2 3 4" xfId="644"/>
    <cellStyle name="Note 2 2 3 4 2" xfId="977"/>
    <cellStyle name="Note 2 2 3 5" xfId="812"/>
    <cellStyle name="Note 2 2 4" xfId="461"/>
    <cellStyle name="Note 2 2 4 2" xfId="521"/>
    <cellStyle name="Note 2 2 4 2 2" xfId="689"/>
    <cellStyle name="Note 2 2 4 2 2 2" xfId="1022"/>
    <cellStyle name="Note 2 2 4 2 3" xfId="857"/>
    <cellStyle name="Note 2 2 4 3" xfId="629"/>
    <cellStyle name="Note 2 2 4 3 2" xfId="962"/>
    <cellStyle name="Note 2 2 4 4" xfId="797"/>
    <cellStyle name="Note 2 2 5" xfId="506"/>
    <cellStyle name="Note 2 2 5 2" xfId="674"/>
    <cellStyle name="Note 2 2 5 2 2" xfId="1007"/>
    <cellStyle name="Note 2 2 5 3" xfId="842"/>
    <cellStyle name="Note 2 2 6" xfId="566"/>
    <cellStyle name="Note 2 2 6 2" xfId="734"/>
    <cellStyle name="Note 2 2 6 2 2" xfId="1067"/>
    <cellStyle name="Note 2 2 6 3" xfId="902"/>
    <cellStyle name="Note 2 2 7" xfId="614"/>
    <cellStyle name="Note 2 2 7 2" xfId="947"/>
    <cellStyle name="Note 2 2 8" xfId="782"/>
    <cellStyle name="Note 2 3" xfId="1341"/>
    <cellStyle name="Note 3" xfId="371"/>
    <cellStyle name="Note 3 2" xfId="1337"/>
    <cellStyle name="Note 4" xfId="1205"/>
    <cellStyle name="Note 5" xfId="1206"/>
    <cellStyle name="Note 5 2" xfId="1347"/>
    <cellStyle name="Note 6" xfId="1204"/>
    <cellStyle name="Note 6 2" xfId="1335"/>
    <cellStyle name="Note 7" xfId="1320"/>
    <cellStyle name="OddBodyShade" xfId="242"/>
    <cellStyle name="Output 2" xfId="373"/>
    <cellStyle name="Output 2 2" xfId="440"/>
    <cellStyle name="Output 2 3" xfId="1345"/>
    <cellStyle name="Output 3" xfId="1207"/>
    <cellStyle name="Output 4" xfId="1208"/>
    <cellStyle name="Output 4 2" xfId="1344"/>
    <cellStyle name="Output 5" xfId="1321"/>
    <cellStyle name="Overscore" xfId="243"/>
    <cellStyle name="Percent" xfId="17" builtinId="5"/>
    <cellStyle name="Percent 2" xfId="18"/>
    <cellStyle name="Percent 2 2" xfId="217"/>
    <cellStyle name="Percent 2 3" xfId="322"/>
    <cellStyle name="Percent 2 4" xfId="385"/>
    <cellStyle name="Percent 2 5" xfId="1323"/>
    <cellStyle name="Percent 2 6" xfId="1329"/>
    <cellStyle name="Percent 3" xfId="19"/>
    <cellStyle name="Percent 3 2" xfId="129"/>
    <cellStyle name="Percent 3 2 2" xfId="374"/>
    <cellStyle name="Percent 3 3" xfId="599"/>
    <cellStyle name="Percent 3 3 2" xfId="767"/>
    <cellStyle name="Percent 3 4" xfId="325"/>
    <cellStyle name="Percent 4" xfId="20"/>
    <cellStyle name="Percent 4 2" xfId="218"/>
    <cellStyle name="Percent 5" xfId="21"/>
    <cellStyle name="Percent 5 2" xfId="220"/>
    <cellStyle name="Percent 5 3" xfId="219"/>
    <cellStyle name="Percent 6" xfId="39"/>
    <cellStyle name="Percent 6 2" xfId="222"/>
    <cellStyle name="Percent 6 3" xfId="221"/>
    <cellStyle name="Percent 6 4" xfId="384"/>
    <cellStyle name="Percent 7" xfId="87"/>
    <cellStyle name="Percent 7 2" xfId="223"/>
    <cellStyle name="Percent 7 3" xfId="388"/>
    <cellStyle name="Percent 8" xfId="224"/>
    <cellStyle name="Percent 8 2" xfId="446"/>
    <cellStyle name="Percent 9" xfId="1322"/>
    <cellStyle name="PillarData" xfId="22"/>
    <cellStyle name="PillarData 2" xfId="225"/>
    <cellStyle name="PillarHeading" xfId="23"/>
    <cellStyle name="PillarText" xfId="24"/>
    <cellStyle name="PillarText 2" xfId="226"/>
    <cellStyle name="PillarTotal" xfId="25"/>
    <cellStyle name="PSChar" xfId="26"/>
    <cellStyle name="PSChar 2" xfId="441"/>
    <cellStyle name="PSDate" xfId="107"/>
    <cellStyle name="PSDate 2" xfId="227"/>
    <cellStyle name="PSDec" xfId="108"/>
    <cellStyle name="PSDec 2" xfId="228"/>
    <cellStyle name="PSHeading" xfId="109"/>
    <cellStyle name="PSHeading 2" xfId="442"/>
    <cellStyle name="PSInt" xfId="110"/>
    <cellStyle name="PSInt 2" xfId="229"/>
    <cellStyle name="PSSpacer" xfId="111"/>
    <cellStyle name="PSSpacer 2" xfId="230"/>
    <cellStyle name="StyleName1" xfId="27"/>
    <cellStyle name="StyleName2" xfId="28"/>
    <cellStyle name="StyleName3" xfId="29"/>
    <cellStyle name="StyleName4" xfId="30"/>
    <cellStyle name="StyleName5" xfId="31"/>
    <cellStyle name="StyleName6" xfId="32"/>
    <cellStyle name="StyleName7" xfId="33"/>
    <cellStyle name="StyleName8" xfId="34"/>
    <cellStyle name="T" xfId="244"/>
    <cellStyle name="Time" xfId="35"/>
    <cellStyle name="Time 2" xfId="443"/>
    <cellStyle name="Title 2" xfId="375"/>
    <cellStyle name="Title 3" xfId="1209"/>
    <cellStyle name="Title 4" xfId="1210"/>
    <cellStyle name="Title1" xfId="245"/>
    <cellStyle name="TitleOther" xfId="246"/>
    <cellStyle name="Total 2" xfId="376"/>
    <cellStyle name="Total 2 2" xfId="444"/>
    <cellStyle name="Total 2 3" xfId="1342"/>
    <cellStyle name="Total 3" xfId="1211"/>
    <cellStyle name="Total 4" xfId="1212"/>
    <cellStyle name="Total 4 2" xfId="1339"/>
    <cellStyle name="Total 5" xfId="1324"/>
    <cellStyle name="TotShade" xfId="247"/>
    <cellStyle name="Underscore" xfId="248"/>
    <cellStyle name="Warning Text 2" xfId="377"/>
    <cellStyle name="Warning Text 2 2" xfId="445"/>
    <cellStyle name="Warning Text 3" xfId="1213"/>
    <cellStyle name="Warning Text 4" xfId="1214"/>
    <cellStyle name="Warning Text 5" xfId="13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2.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chartsheet" Target="chartsheets/sheet1.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'Consolidated Variance Data'!$L$15:$L$30</c:f>
              <c:strCache>
                <c:ptCount val="16"/>
                <c:pt idx="5">
                  <c:v>SAME
AS
MONTH</c:v>
                </c:pt>
                <c:pt idx="13">
                  <c:v>SAME
AS
MONTH</c:v>
                </c:pt>
              </c:strCache>
            </c:strRef>
          </c:tx>
          <c:spPr>
            <a:solidFill>
              <a:schemeClr val="accent1"/>
            </a:solidFill>
            <a:ln>
              <a:noFill/>
            </a:ln>
            <a:effectLst/>
          </c:spPr>
          <c:invertIfNegative val="0"/>
          <c:val>
            <c:numRef>
              <c:f>'Consolidated Variance Data'!$L$31</c:f>
              <c:numCache>
                <c:formatCode>General</c:formatCode>
                <c:ptCount val="1"/>
              </c:numCache>
            </c:numRef>
          </c:val>
          <c:extLst>
            <c:ext xmlns:c16="http://schemas.microsoft.com/office/drawing/2014/chart" uri="{C3380CC4-5D6E-409C-BE32-E72D297353CC}">
              <c16:uniqueId val="{00000000-41B4-468B-9121-433E00CB7D23}"/>
            </c:ext>
          </c:extLst>
        </c:ser>
        <c:dLbls>
          <c:showLegendKey val="0"/>
          <c:showVal val="0"/>
          <c:showCatName val="0"/>
          <c:showSerName val="0"/>
          <c:showPercent val="0"/>
          <c:showBubbleSize val="0"/>
        </c:dLbls>
        <c:gapWidth val="219"/>
        <c:overlap val="-27"/>
        <c:axId val="609951640"/>
        <c:axId val="609952032"/>
      </c:barChart>
      <c:catAx>
        <c:axId val="6099516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9952032"/>
        <c:crosses val="autoZero"/>
        <c:auto val="1"/>
        <c:lblAlgn val="ctr"/>
        <c:lblOffset val="100"/>
        <c:noMultiLvlLbl val="0"/>
      </c:catAx>
      <c:valAx>
        <c:axId val="6099520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9951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0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70421" cy="6302523"/>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16/2016%20Monthly%20Reports/Consolidated/01-2016/Jan%202016%20Consolidated%20Financial%20Report.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017/2017%20Monthly%20Reports/Consolidated/01-2017/Jan%202017%20Consolidated%20Accrual%20ExplanationsTB.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BGT_Shared/2020/2020%20AAG%20Monthly%20Reports/Consolidated/01-2020/January%202020%20Consolidated%20Smart%20View%20Variance%20Reports%2002.18.20%2010.56%20A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ed Data"/>
      <sheetName val="NYCT"/>
      <sheetName val="LIRR"/>
      <sheetName val="MNR"/>
      <sheetName val="B&amp;T "/>
      <sheetName val="MTA Bus"/>
      <sheetName val="MTAHQ"/>
      <sheetName val="SIR"/>
      <sheetName val="FMTAC"/>
      <sheetName val="MTA CC"/>
      <sheetName val="DS-HYP"/>
      <sheetName val="TA HYP MTH"/>
      <sheetName val="TA HYP YTD"/>
      <sheetName val="SIR HYP MTH"/>
      <sheetName val="SIR HYP YTD"/>
    </sheetNames>
    <sheetDataSet>
      <sheetData sheetId="0"/>
      <sheetData sheetId="1">
        <row r="21">
          <cell r="C21">
            <v>350.29399999999998</v>
          </cell>
          <cell r="D21">
            <v>334.78300000000002</v>
          </cell>
          <cell r="S21">
            <v>350.29399999999998</v>
          </cell>
          <cell r="T21">
            <v>334.78300000000002</v>
          </cell>
        </row>
        <row r="27">
          <cell r="C27">
            <v>39.403999999999996</v>
          </cell>
          <cell r="D27">
            <v>32.71</v>
          </cell>
          <cell r="S27">
            <v>39.403999999999996</v>
          </cell>
          <cell r="T27">
            <v>32.71</v>
          </cell>
        </row>
        <row r="28">
          <cell r="C28">
            <v>0</v>
          </cell>
          <cell r="D28">
            <v>0</v>
          </cell>
          <cell r="H28">
            <v>87.037000000000006</v>
          </cell>
          <cell r="I28">
            <v>77.671999999999997</v>
          </cell>
          <cell r="S28">
            <v>0</v>
          </cell>
          <cell r="T28">
            <v>0</v>
          </cell>
          <cell r="X28">
            <v>87.037000000000006</v>
          </cell>
          <cell r="Y28">
            <v>77.671999999999997</v>
          </cell>
        </row>
        <row r="29">
          <cell r="C29">
            <v>389.69799999999998</v>
          </cell>
          <cell r="D29">
            <v>367.49299999999999</v>
          </cell>
          <cell r="H29">
            <v>87.037000000000006</v>
          </cell>
          <cell r="I29">
            <v>77.671999999999997</v>
          </cell>
          <cell r="S29">
            <v>389.69799999999998</v>
          </cell>
          <cell r="T29">
            <v>367.49299999999999</v>
          </cell>
          <cell r="X29">
            <v>87.037000000000006</v>
          </cell>
          <cell r="Y29">
            <v>77.671999999999997</v>
          </cell>
        </row>
        <row r="33">
          <cell r="C33">
            <v>267.26100000000002</v>
          </cell>
          <cell r="D33">
            <v>268.05099999999999</v>
          </cell>
          <cell r="H33">
            <v>37.134</v>
          </cell>
          <cell r="I33">
            <v>31.39</v>
          </cell>
          <cell r="S33">
            <v>267.26100000000002</v>
          </cell>
          <cell r="T33">
            <v>268.05099999999999</v>
          </cell>
          <cell r="X33">
            <v>37.134</v>
          </cell>
          <cell r="Y33">
            <v>31.39</v>
          </cell>
        </row>
        <row r="34">
          <cell r="C34">
            <v>38.021000000000001</v>
          </cell>
          <cell r="D34">
            <v>40.874000000000002</v>
          </cell>
          <cell r="H34">
            <v>7.4939999999999998</v>
          </cell>
          <cell r="I34">
            <v>8.1300000000000008</v>
          </cell>
          <cell r="S34">
            <v>38.021000000000001</v>
          </cell>
          <cell r="T34">
            <v>40.874000000000002</v>
          </cell>
          <cell r="X34">
            <v>7.4939999999999998</v>
          </cell>
          <cell r="Y34">
            <v>8.1300000000000008</v>
          </cell>
        </row>
        <row r="36">
          <cell r="C36">
            <v>66.328999999999994</v>
          </cell>
          <cell r="D36">
            <v>65.156000000000006</v>
          </cell>
          <cell r="H36">
            <v>1.8260000000000001</v>
          </cell>
          <cell r="I36">
            <v>2.6819999999999999</v>
          </cell>
          <cell r="S36">
            <v>66.328999999999994</v>
          </cell>
          <cell r="T36">
            <v>65.156000000000006</v>
          </cell>
          <cell r="X36">
            <v>1.8260000000000001</v>
          </cell>
          <cell r="Y36">
            <v>2.6819999999999999</v>
          </cell>
        </row>
        <row r="37">
          <cell r="C37">
            <v>35.274000000000001</v>
          </cell>
          <cell r="D37">
            <v>34.381999999999998</v>
          </cell>
          <cell r="H37">
            <v>0.76100000000000001</v>
          </cell>
          <cell r="I37">
            <v>0.72299999999999998</v>
          </cell>
          <cell r="S37">
            <v>35.274000000000001</v>
          </cell>
          <cell r="T37">
            <v>34.381999999999998</v>
          </cell>
          <cell r="X37">
            <v>0.76100000000000001</v>
          </cell>
          <cell r="Y37">
            <v>0.72299999999999998</v>
          </cell>
        </row>
        <row r="38">
          <cell r="C38">
            <v>19.651</v>
          </cell>
          <cell r="D38">
            <v>18.02</v>
          </cell>
          <cell r="H38">
            <v>0.53700000000000003</v>
          </cell>
          <cell r="I38">
            <v>0.53700000000000003</v>
          </cell>
          <cell r="S38">
            <v>19.651</v>
          </cell>
          <cell r="T38">
            <v>18.02</v>
          </cell>
          <cell r="X38">
            <v>0.53700000000000003</v>
          </cell>
          <cell r="Y38">
            <v>0.53700000000000003</v>
          </cell>
        </row>
        <row r="39">
          <cell r="C39">
            <v>26.253</v>
          </cell>
          <cell r="D39">
            <v>28.599</v>
          </cell>
          <cell r="H39">
            <v>13.726000000000001</v>
          </cell>
          <cell r="I39">
            <v>11.79</v>
          </cell>
          <cell r="S39">
            <v>26.253</v>
          </cell>
          <cell r="T39">
            <v>28.599</v>
          </cell>
          <cell r="X39">
            <v>13.726000000000001</v>
          </cell>
          <cell r="Y39">
            <v>11.79</v>
          </cell>
        </row>
        <row r="41">
          <cell r="C41">
            <v>-17.341999999999999</v>
          </cell>
          <cell r="D41">
            <v>-15.66</v>
          </cell>
          <cell r="H41">
            <v>17.341999999999999</v>
          </cell>
          <cell r="I41">
            <v>15.66</v>
          </cell>
          <cell r="S41">
            <v>-17.341999999999999</v>
          </cell>
          <cell r="T41">
            <v>-15.66</v>
          </cell>
          <cell r="X41">
            <v>17.341999999999999</v>
          </cell>
          <cell r="Y41">
            <v>15.66</v>
          </cell>
        </row>
        <row r="42">
          <cell r="C42">
            <v>435.44700000000006</v>
          </cell>
          <cell r="D42">
            <v>439.42200000000003</v>
          </cell>
          <cell r="H42">
            <v>78.819999999999993</v>
          </cell>
          <cell r="I42">
            <v>70.912000000000006</v>
          </cell>
          <cell r="S42">
            <v>435.44700000000006</v>
          </cell>
          <cell r="T42">
            <v>439.42200000000003</v>
          </cell>
          <cell r="X42">
            <v>78.819999999999993</v>
          </cell>
          <cell r="Y42">
            <v>70.912000000000006</v>
          </cell>
        </row>
        <row r="45">
          <cell r="C45">
            <v>27.986999999999998</v>
          </cell>
          <cell r="D45">
            <v>22.888000000000002</v>
          </cell>
          <cell r="H45">
            <v>2.1000000000000001E-2</v>
          </cell>
          <cell r="I45">
            <v>2.5999999999999999E-2</v>
          </cell>
          <cell r="S45">
            <v>27.986999999999998</v>
          </cell>
          <cell r="T45">
            <v>22.888000000000002</v>
          </cell>
          <cell r="X45">
            <v>2.1000000000000001E-2</v>
          </cell>
          <cell r="Y45">
            <v>2.5999999999999999E-2</v>
          </cell>
        </row>
        <row r="46">
          <cell r="C46">
            <v>9.9659999999999993</v>
          </cell>
          <cell r="D46">
            <v>6.09</v>
          </cell>
          <cell r="S46">
            <v>9.9659999999999993</v>
          </cell>
          <cell r="T46">
            <v>6.09</v>
          </cell>
          <cell r="X46">
            <v>0</v>
          </cell>
          <cell r="Y46">
            <v>2E-3</v>
          </cell>
        </row>
        <row r="47">
          <cell r="C47">
            <v>6.0330000000000004</v>
          </cell>
          <cell r="D47">
            <v>6.0609999999999999</v>
          </cell>
          <cell r="H47">
            <v>0</v>
          </cell>
          <cell r="I47">
            <v>0</v>
          </cell>
          <cell r="S47">
            <v>6.0330000000000004</v>
          </cell>
          <cell r="T47">
            <v>6.0609999999999999</v>
          </cell>
          <cell r="X47">
            <v>0</v>
          </cell>
          <cell r="Y47">
            <v>0</v>
          </cell>
        </row>
        <row r="48">
          <cell r="C48">
            <v>10.429</v>
          </cell>
          <cell r="D48">
            <v>9.5619999999999994</v>
          </cell>
          <cell r="H48">
            <v>0</v>
          </cell>
          <cell r="I48">
            <v>0</v>
          </cell>
          <cell r="S48">
            <v>10.429</v>
          </cell>
          <cell r="T48">
            <v>9.5619999999999994</v>
          </cell>
          <cell r="X48">
            <v>0</v>
          </cell>
          <cell r="Y48">
            <v>0</v>
          </cell>
        </row>
        <row r="49">
          <cell r="C49">
            <v>33.533999999999999</v>
          </cell>
          <cell r="D49">
            <v>30.318000000000001</v>
          </cell>
          <cell r="H49">
            <v>0</v>
          </cell>
          <cell r="I49">
            <v>0</v>
          </cell>
          <cell r="S49">
            <v>33.533999999999999</v>
          </cell>
          <cell r="T49">
            <v>30.318000000000001</v>
          </cell>
          <cell r="X49">
            <v>0</v>
          </cell>
          <cell r="Y49">
            <v>0</v>
          </cell>
        </row>
        <row r="50">
          <cell r="C50">
            <v>14.071</v>
          </cell>
          <cell r="D50">
            <v>19.367000000000001</v>
          </cell>
          <cell r="H50">
            <v>2.4</v>
          </cell>
          <cell r="I50">
            <v>2.327</v>
          </cell>
          <cell r="S50">
            <v>14.071</v>
          </cell>
          <cell r="T50">
            <v>19.367000000000001</v>
          </cell>
          <cell r="X50">
            <v>2.4</v>
          </cell>
          <cell r="Y50">
            <v>2.327</v>
          </cell>
        </row>
        <row r="51">
          <cell r="C51">
            <v>9.4649999999999999</v>
          </cell>
          <cell r="D51">
            <v>1.8340000000000001</v>
          </cell>
          <cell r="H51">
            <v>0.442</v>
          </cell>
          <cell r="I51">
            <v>0.30199999999999999</v>
          </cell>
          <cell r="S51">
            <v>9.4649999999999999</v>
          </cell>
          <cell r="T51">
            <v>1.8340000000000001</v>
          </cell>
          <cell r="X51">
            <v>0.442</v>
          </cell>
          <cell r="Y51">
            <v>0.30199999999999999</v>
          </cell>
        </row>
        <row r="52">
          <cell r="C52">
            <v>25.719000000000001</v>
          </cell>
          <cell r="D52">
            <v>23.725999999999999</v>
          </cell>
          <cell r="H52">
            <v>5.1989999999999998</v>
          </cell>
          <cell r="I52">
            <v>3.6459999999999999</v>
          </cell>
          <cell r="S52">
            <v>25.719000000000001</v>
          </cell>
          <cell r="T52">
            <v>23.725999999999999</v>
          </cell>
          <cell r="X52">
            <v>5.1989999999999998</v>
          </cell>
          <cell r="Y52">
            <v>3.6459999999999999</v>
          </cell>
        </row>
        <row r="53">
          <cell r="C53">
            <v>5.8360000000000003</v>
          </cell>
          <cell r="D53">
            <v>6.9930000000000003</v>
          </cell>
          <cell r="H53">
            <v>0.156</v>
          </cell>
          <cell r="I53">
            <v>0.45700000000000002</v>
          </cell>
          <cell r="S53">
            <v>5.8360000000000003</v>
          </cell>
          <cell r="T53">
            <v>6.9930000000000003</v>
          </cell>
          <cell r="X53">
            <v>0.156</v>
          </cell>
          <cell r="Y53">
            <v>0.45700000000000002</v>
          </cell>
        </row>
        <row r="54">
          <cell r="C54">
            <v>143.04000000000002</v>
          </cell>
          <cell r="D54">
            <v>126.839</v>
          </cell>
          <cell r="H54">
            <v>8.218</v>
          </cell>
          <cell r="I54">
            <v>6.76</v>
          </cell>
          <cell r="S54">
            <v>143.04000000000002</v>
          </cell>
          <cell r="T54">
            <v>126.839</v>
          </cell>
          <cell r="X54">
            <v>8.218</v>
          </cell>
          <cell r="Y54">
            <v>6.76</v>
          </cell>
        </row>
        <row r="57">
          <cell r="C57">
            <v>0</v>
          </cell>
          <cell r="D57">
            <v>0</v>
          </cell>
          <cell r="S57">
            <v>0</v>
          </cell>
          <cell r="T57">
            <v>0</v>
          </cell>
        </row>
        <row r="68">
          <cell r="C68">
            <v>128.988</v>
          </cell>
          <cell r="D68">
            <v>170.733</v>
          </cell>
          <cell r="S68">
            <v>128.988</v>
          </cell>
          <cell r="T68">
            <v>170.733</v>
          </cell>
        </row>
        <row r="69">
          <cell r="C69">
            <v>0</v>
          </cell>
          <cell r="D69">
            <v>0</v>
          </cell>
          <cell r="S69">
            <v>0</v>
          </cell>
          <cell r="T69">
            <v>0</v>
          </cell>
        </row>
        <row r="70">
          <cell r="C70">
            <v>0</v>
          </cell>
          <cell r="D70">
            <v>0</v>
          </cell>
          <cell r="S70">
            <v>0</v>
          </cell>
          <cell r="T70">
            <v>0</v>
          </cell>
        </row>
      </sheetData>
      <sheetData sheetId="2">
        <row r="13">
          <cell r="C13">
            <v>53.945999999999998</v>
          </cell>
          <cell r="D13">
            <v>53.714516000000003</v>
          </cell>
          <cell r="S13">
            <v>53.945999999999998</v>
          </cell>
          <cell r="T13">
            <v>53.714516000000003</v>
          </cell>
        </row>
        <row r="15">
          <cell r="C15">
            <v>3.5350000000000001</v>
          </cell>
          <cell r="D15">
            <v>3.3660709999999998</v>
          </cell>
          <cell r="S15">
            <v>3.5350000000000001</v>
          </cell>
          <cell r="T15">
            <v>3.3660709999999998</v>
          </cell>
        </row>
        <row r="16">
          <cell r="C16">
            <v>0</v>
          </cell>
          <cell r="D16">
            <v>0</v>
          </cell>
          <cell r="H16">
            <v>16.614000000000001</v>
          </cell>
          <cell r="I16">
            <v>16.053791</v>
          </cell>
          <cell r="S16">
            <v>0</v>
          </cell>
          <cell r="T16">
            <v>0</v>
          </cell>
          <cell r="X16">
            <v>16.614000000000001</v>
          </cell>
          <cell r="Y16">
            <v>16.053791</v>
          </cell>
        </row>
        <row r="17">
          <cell r="C17">
            <v>57.480999999999995</v>
          </cell>
          <cell r="D17">
            <v>57.080587000000001</v>
          </cell>
          <cell r="H17">
            <v>16.614000000000001</v>
          </cell>
          <cell r="I17">
            <v>16.053791</v>
          </cell>
          <cell r="S17">
            <v>57.480999999999995</v>
          </cell>
          <cell r="T17">
            <v>57.080587000000001</v>
          </cell>
          <cell r="X17">
            <v>16.614000000000001</v>
          </cell>
          <cell r="Y17">
            <v>16.053791</v>
          </cell>
        </row>
        <row r="21">
          <cell r="C21">
            <v>45.99</v>
          </cell>
          <cell r="D21">
            <v>44.576303000000003</v>
          </cell>
          <cell r="H21">
            <v>5.9059999999999997</v>
          </cell>
          <cell r="I21">
            <v>5.9313209999999996</v>
          </cell>
          <cell r="S21">
            <v>45.99</v>
          </cell>
          <cell r="T21">
            <v>44.576303000000003</v>
          </cell>
          <cell r="X21">
            <v>5.9059999999999997</v>
          </cell>
          <cell r="Y21">
            <v>5.9313209999999996</v>
          </cell>
        </row>
        <row r="22">
          <cell r="C22">
            <v>10.173999999999999</v>
          </cell>
          <cell r="D22">
            <v>12.092615</v>
          </cell>
          <cell r="H22">
            <v>1.177</v>
          </cell>
          <cell r="I22">
            <v>1.57761</v>
          </cell>
          <cell r="S22">
            <v>10.173999999999999</v>
          </cell>
          <cell r="T22">
            <v>12.092615</v>
          </cell>
          <cell r="X22">
            <v>1.177</v>
          </cell>
          <cell r="Y22">
            <v>1.57761</v>
          </cell>
        </row>
        <row r="23">
          <cell r="C23">
            <v>9.0969999999999995</v>
          </cell>
          <cell r="D23">
            <v>8.6427809999999994</v>
          </cell>
          <cell r="H23">
            <v>1.167</v>
          </cell>
          <cell r="I23">
            <v>1.4339740000000001</v>
          </cell>
          <cell r="S23">
            <v>9.0969999999999995</v>
          </cell>
          <cell r="T23">
            <v>8.6427809999999994</v>
          </cell>
          <cell r="X23">
            <v>1.167</v>
          </cell>
          <cell r="Y23">
            <v>1.4339740000000001</v>
          </cell>
        </row>
        <row r="24">
          <cell r="C24">
            <v>5.5579999999999998</v>
          </cell>
          <cell r="D24">
            <v>4.9465649999999997</v>
          </cell>
          <cell r="H24">
            <v>0</v>
          </cell>
          <cell r="I24">
            <v>0</v>
          </cell>
          <cell r="S24">
            <v>5.5579999999999998</v>
          </cell>
          <cell r="T24">
            <v>4.9465649999999997</v>
          </cell>
          <cell r="X24">
            <v>0</v>
          </cell>
          <cell r="Y24">
            <v>0</v>
          </cell>
        </row>
        <row r="25">
          <cell r="C25">
            <v>11.584</v>
          </cell>
          <cell r="D25">
            <v>10.955055</v>
          </cell>
          <cell r="H25">
            <v>1.895</v>
          </cell>
          <cell r="I25">
            <v>2.524483</v>
          </cell>
          <cell r="S25">
            <v>11.584</v>
          </cell>
          <cell r="T25">
            <v>10.955055</v>
          </cell>
          <cell r="X25">
            <v>1.895</v>
          </cell>
          <cell r="Y25">
            <v>2.524483</v>
          </cell>
        </row>
        <row r="26">
          <cell r="C26">
            <v>11.888</v>
          </cell>
          <cell r="D26">
            <v>13.687018999999999</v>
          </cell>
          <cell r="H26">
            <v>1.1930000000000001</v>
          </cell>
          <cell r="I26">
            <v>1.441713</v>
          </cell>
          <cell r="S26">
            <v>11.888</v>
          </cell>
          <cell r="T26">
            <v>13.687018999999999</v>
          </cell>
          <cell r="X26">
            <v>1.1930000000000001</v>
          </cell>
          <cell r="Y26">
            <v>1.441713</v>
          </cell>
        </row>
        <row r="27">
          <cell r="C27">
            <v>-1.0049999999999999</v>
          </cell>
          <cell r="D27">
            <v>-1.921324</v>
          </cell>
          <cell r="H27">
            <v>1.0049999999999999</v>
          </cell>
          <cell r="I27">
            <v>1.921324</v>
          </cell>
          <cell r="S27">
            <v>-1.0049999999999999</v>
          </cell>
          <cell r="T27">
            <v>-1.921324</v>
          </cell>
          <cell r="X27">
            <v>1.0049999999999999</v>
          </cell>
          <cell r="Y27">
            <v>1.921324</v>
          </cell>
        </row>
        <row r="28">
          <cell r="C28">
            <v>93.286000000000001</v>
          </cell>
          <cell r="D28">
            <v>92.979014000000006</v>
          </cell>
          <cell r="H28">
            <v>12.343</v>
          </cell>
          <cell r="I28">
            <v>14.830425</v>
          </cell>
          <cell r="S28">
            <v>93.286000000000001</v>
          </cell>
          <cell r="T28">
            <v>92.979014000000006</v>
          </cell>
          <cell r="X28">
            <v>12.343</v>
          </cell>
          <cell r="Y28">
            <v>14.830425</v>
          </cell>
        </row>
        <row r="31">
          <cell r="C31">
            <v>7.1829999999999998</v>
          </cell>
          <cell r="D31">
            <v>7.3346589999999994</v>
          </cell>
          <cell r="H31">
            <v>0</v>
          </cell>
          <cell r="I31">
            <v>9.4228999999999993E-2</v>
          </cell>
          <cell r="S31">
            <v>7.1829999999999998</v>
          </cell>
          <cell r="T31">
            <v>7.3346589999999994</v>
          </cell>
          <cell r="X31">
            <v>0</v>
          </cell>
          <cell r="Y31">
            <v>9.4228999999999993E-2</v>
          </cell>
        </row>
        <row r="34">
          <cell r="C34">
            <v>1.5519999999999998</v>
          </cell>
          <cell r="D34">
            <v>0.79055399999999998</v>
          </cell>
          <cell r="H34">
            <v>0</v>
          </cell>
          <cell r="I34">
            <v>0</v>
          </cell>
          <cell r="S34">
            <v>1.5519999999999998</v>
          </cell>
          <cell r="T34">
            <v>0.79055399999999998</v>
          </cell>
          <cell r="X34">
            <v>0</v>
          </cell>
          <cell r="Y34">
            <v>0</v>
          </cell>
        </row>
        <row r="37">
          <cell r="C37">
            <v>2.0449999999999999</v>
          </cell>
          <cell r="D37">
            <v>1.9053</v>
          </cell>
          <cell r="H37">
            <v>0.34599999999999997</v>
          </cell>
          <cell r="I37">
            <v>0.32211299999999998</v>
          </cell>
          <cell r="S37">
            <v>2.0449999999999999</v>
          </cell>
          <cell r="T37">
            <v>1.9053</v>
          </cell>
          <cell r="X37">
            <v>0.34599999999999997</v>
          </cell>
          <cell r="Y37">
            <v>0.32211299999999998</v>
          </cell>
        </row>
        <row r="38">
          <cell r="C38">
            <v>0.35899999999999999</v>
          </cell>
          <cell r="D38">
            <v>0.25562099999999999</v>
          </cell>
          <cell r="H38">
            <v>0</v>
          </cell>
          <cell r="I38">
            <v>0</v>
          </cell>
          <cell r="S38">
            <v>0.35899999999999999</v>
          </cell>
          <cell r="T38">
            <v>0.25562099999999999</v>
          </cell>
          <cell r="X38">
            <v>0</v>
          </cell>
          <cell r="Y38">
            <v>0</v>
          </cell>
        </row>
        <row r="40">
          <cell r="C40">
            <v>5.633</v>
          </cell>
          <cell r="D40">
            <v>4.1162960000000002</v>
          </cell>
          <cell r="H40">
            <v>1.42</v>
          </cell>
          <cell r="I40">
            <v>-9.4196000000000002E-2</v>
          </cell>
          <cell r="S40">
            <v>5.633</v>
          </cell>
          <cell r="T40">
            <v>4.1162960000000002</v>
          </cell>
          <cell r="X40">
            <v>1.42</v>
          </cell>
          <cell r="Y40">
            <v>-9.4196000000000002E-2</v>
          </cell>
        </row>
        <row r="41">
          <cell r="C41">
            <v>1.9240000000000002</v>
          </cell>
          <cell r="D41">
            <v>1.065688</v>
          </cell>
          <cell r="H41">
            <v>0.10299999999999999</v>
          </cell>
          <cell r="I41">
            <v>6.0314E-2</v>
          </cell>
          <cell r="S41">
            <v>1.9240000000000002</v>
          </cell>
          <cell r="T41">
            <v>1.065688</v>
          </cell>
          <cell r="X41">
            <v>0.10299999999999999</v>
          </cell>
          <cell r="Y41">
            <v>6.0314E-2</v>
          </cell>
        </row>
        <row r="42">
          <cell r="C42">
            <v>11.838000000000001</v>
          </cell>
          <cell r="D42">
            <v>6.5419269999999994</v>
          </cell>
          <cell r="H42">
            <v>2.3860000000000001</v>
          </cell>
          <cell r="I42">
            <v>0.79552400000000001</v>
          </cell>
          <cell r="S42">
            <v>11.838000000000001</v>
          </cell>
          <cell r="T42">
            <v>6.5419269999999994</v>
          </cell>
          <cell r="X42">
            <v>2.3860000000000001</v>
          </cell>
          <cell r="Y42">
            <v>0.79552400000000001</v>
          </cell>
        </row>
        <row r="43">
          <cell r="C43">
            <v>1.242</v>
          </cell>
          <cell r="D43">
            <v>1.0573969999999999</v>
          </cell>
          <cell r="H43">
            <v>1.6E-2</v>
          </cell>
          <cell r="I43">
            <v>4.5381999999999999E-2</v>
          </cell>
          <cell r="S43">
            <v>1.242</v>
          </cell>
          <cell r="T43">
            <v>1.0573969999999999</v>
          </cell>
          <cell r="X43">
            <v>1.6E-2</v>
          </cell>
          <cell r="Y43">
            <v>4.5381999999999999E-2</v>
          </cell>
        </row>
        <row r="44">
          <cell r="C44">
            <v>31.776</v>
          </cell>
          <cell r="D44">
            <v>23.067442</v>
          </cell>
          <cell r="H44">
            <v>4.2709999999999999</v>
          </cell>
          <cell r="I44">
            <v>1.223366</v>
          </cell>
          <cell r="S44">
            <v>31.776</v>
          </cell>
          <cell r="T44">
            <v>23.067442</v>
          </cell>
          <cell r="X44">
            <v>4.2709999999999999</v>
          </cell>
          <cell r="Y44">
            <v>1.223366</v>
          </cell>
        </row>
        <row r="47">
          <cell r="C47">
            <v>0</v>
          </cell>
          <cell r="D47">
            <v>0</v>
          </cell>
          <cell r="S47">
            <v>0</v>
          </cell>
          <cell r="T47">
            <v>0</v>
          </cell>
        </row>
        <row r="52">
          <cell r="C52">
            <v>27.254000000000001</v>
          </cell>
          <cell r="D52">
            <v>25.878450999999998</v>
          </cell>
          <cell r="S52">
            <v>27.254000000000001</v>
          </cell>
          <cell r="T52">
            <v>25.878450999999998</v>
          </cell>
        </row>
        <row r="53">
          <cell r="C53">
            <v>6.3949999999999996</v>
          </cell>
          <cell r="D53">
            <v>5.987851</v>
          </cell>
          <cell r="S53">
            <v>6.3949999999999996</v>
          </cell>
          <cell r="T53">
            <v>5.987851</v>
          </cell>
        </row>
        <row r="54">
          <cell r="C54">
            <v>0.16700000000000001</v>
          </cell>
          <cell r="D54">
            <v>0.16666700000000001</v>
          </cell>
          <cell r="S54">
            <v>0.16700000000000001</v>
          </cell>
          <cell r="T54">
            <v>0.16666700000000001</v>
          </cell>
        </row>
      </sheetData>
      <sheetData sheetId="3">
        <row r="16">
          <cell r="E16">
            <v>53.333141663627131</v>
          </cell>
          <cell r="F16">
            <v>53.214480750000007</v>
          </cell>
          <cell r="X16">
            <v>53.333141663627131</v>
          </cell>
          <cell r="Y16">
            <v>53.214480750000007</v>
          </cell>
        </row>
        <row r="18">
          <cell r="E18">
            <v>4.8444286666666674</v>
          </cell>
          <cell r="F18">
            <v>6.180012510000001</v>
          </cell>
          <cell r="X18">
            <v>4.8444286666666674</v>
          </cell>
          <cell r="Y18">
            <v>6.180012510000001</v>
          </cell>
        </row>
        <row r="23">
          <cell r="E23">
            <v>0</v>
          </cell>
          <cell r="F23">
            <v>0</v>
          </cell>
          <cell r="J23">
            <v>16.852266204534953</v>
          </cell>
          <cell r="K23">
            <v>8.7891725399995959</v>
          </cell>
          <cell r="AC23">
            <v>16.852266204534953</v>
          </cell>
          <cell r="AD23">
            <v>8.7891725399995959</v>
          </cell>
        </row>
        <row r="24">
          <cell r="E24">
            <v>58.177570330293797</v>
          </cell>
          <cell r="F24">
            <v>59.394493260000004</v>
          </cell>
          <cell r="J24">
            <v>16.852266204534953</v>
          </cell>
          <cell r="K24">
            <v>8.7891725399995959</v>
          </cell>
          <cell r="X24">
            <v>58.177570330293797</v>
          </cell>
          <cell r="Y24">
            <v>59.394493260000004</v>
          </cell>
          <cell r="AC24">
            <v>16.852266204534953</v>
          </cell>
          <cell r="AD24">
            <v>8.7891725399995959</v>
          </cell>
        </row>
        <row r="28">
          <cell r="E28">
            <v>38.486117406483281</v>
          </cell>
          <cell r="F28">
            <v>39.63153218599998</v>
          </cell>
          <cell r="J28">
            <v>2.6577625421288</v>
          </cell>
          <cell r="K28">
            <v>2.3310503839997718</v>
          </cell>
          <cell r="X28">
            <v>38.486117406483281</v>
          </cell>
          <cell r="Y28">
            <v>39.63153218599998</v>
          </cell>
          <cell r="AC28">
            <v>2.6577625421288</v>
          </cell>
          <cell r="AD28">
            <v>2.3310503839997718</v>
          </cell>
        </row>
        <row r="29">
          <cell r="E29">
            <v>8.7724913156802042</v>
          </cell>
          <cell r="F29">
            <v>8.1223213880000014</v>
          </cell>
          <cell r="J29">
            <v>1.0941984129816598</v>
          </cell>
          <cell r="K29">
            <v>0.92064160200000023</v>
          </cell>
          <cell r="X29">
            <v>8.7724913156802042</v>
          </cell>
          <cell r="Y29">
            <v>8.1223213880000014</v>
          </cell>
          <cell r="AC29">
            <v>1.0941984129816598</v>
          </cell>
          <cell r="AD29">
            <v>0.92064160200000023</v>
          </cell>
        </row>
        <row r="30">
          <cell r="E30">
            <v>8.7356577813924936</v>
          </cell>
          <cell r="F30">
            <v>8.5758461200000013</v>
          </cell>
          <cell r="J30">
            <v>0.84510754113883779</v>
          </cell>
          <cell r="K30">
            <v>0.66554506999998431</v>
          </cell>
          <cell r="X30">
            <v>8.7356577813924936</v>
          </cell>
          <cell r="Y30">
            <v>8.5758461200000013</v>
          </cell>
          <cell r="AC30">
            <v>0.84510754113883779</v>
          </cell>
          <cell r="AD30">
            <v>0.66554506999998431</v>
          </cell>
        </row>
        <row r="31">
          <cell r="E31">
            <v>2.2735205766666673</v>
          </cell>
          <cell r="F31">
            <v>2.4111777000000001</v>
          </cell>
          <cell r="J31">
            <v>0</v>
          </cell>
          <cell r="K31">
            <v>0</v>
          </cell>
          <cell r="X31">
            <v>2.2735205766666673</v>
          </cell>
          <cell r="Y31">
            <v>2.4111777000000001</v>
          </cell>
          <cell r="AC31">
            <v>0</v>
          </cell>
          <cell r="AD31">
            <v>0</v>
          </cell>
        </row>
        <row r="32">
          <cell r="E32">
            <v>7.5277014857201348</v>
          </cell>
          <cell r="F32">
            <v>7.5153689699999999</v>
          </cell>
          <cell r="J32">
            <v>0.55887457665732299</v>
          </cell>
          <cell r="K32">
            <v>0.46153616999999725</v>
          </cell>
          <cell r="X32">
            <v>7.5277014857201348</v>
          </cell>
          <cell r="Y32">
            <v>7.5153689699999999</v>
          </cell>
          <cell r="AC32">
            <v>0.55887457665732299</v>
          </cell>
          <cell r="AD32">
            <v>0.46153616999999725</v>
          </cell>
        </row>
        <row r="33">
          <cell r="E33">
            <v>9.5862842852829857</v>
          </cell>
          <cell r="F33">
            <v>8.8152066059999985</v>
          </cell>
          <cell r="J33">
            <v>0.65220217434121086</v>
          </cell>
          <cell r="K33">
            <v>0.54174118400013305</v>
          </cell>
          <cell r="X33">
            <v>9.5862842852829857</v>
          </cell>
          <cell r="Y33">
            <v>8.8152066059999985</v>
          </cell>
          <cell r="AC33">
            <v>0.65220217434121086</v>
          </cell>
          <cell r="AD33">
            <v>0.54174118400013305</v>
          </cell>
        </row>
        <row r="35">
          <cell r="E35">
            <v>-3.5478678010508489</v>
          </cell>
          <cell r="F35">
            <v>-2.5093867900000002</v>
          </cell>
          <cell r="J35">
            <v>3.2577409090754164</v>
          </cell>
          <cell r="K35">
            <v>2.392995019999931</v>
          </cell>
          <cell r="X35">
            <v>-3.5478678010508489</v>
          </cell>
          <cell r="Y35">
            <v>-2.5093867900000002</v>
          </cell>
          <cell r="AC35">
            <v>3.2577409090754164</v>
          </cell>
          <cell r="AD35">
            <v>2.392995019999931</v>
          </cell>
        </row>
        <row r="36">
          <cell r="E36">
            <v>71.833905050174906</v>
          </cell>
          <cell r="F36">
            <v>72.562066180000002</v>
          </cell>
          <cell r="J36">
            <v>9.0658861563232485</v>
          </cell>
          <cell r="K36">
            <v>7.3135094299998187</v>
          </cell>
          <cell r="X36">
            <v>71.833905050174906</v>
          </cell>
          <cell r="Y36">
            <v>72.562066180000002</v>
          </cell>
          <cell r="AC36">
            <v>9.0658861563232485</v>
          </cell>
          <cell r="AD36">
            <v>7.3135094299998187</v>
          </cell>
        </row>
        <row r="39">
          <cell r="E39">
            <v>8.1400554539461467</v>
          </cell>
          <cell r="F39">
            <v>5.8722360399999998</v>
          </cell>
          <cell r="J39">
            <v>0</v>
          </cell>
          <cell r="K39">
            <v>0</v>
          </cell>
          <cell r="X39">
            <v>8.1400554539461467</v>
          </cell>
          <cell r="Y39">
            <v>5.8722360399999998</v>
          </cell>
          <cell r="AC39">
            <v>0</v>
          </cell>
          <cell r="AD39">
            <v>0</v>
          </cell>
        </row>
        <row r="42">
          <cell r="E42">
            <v>1.8704957777969846</v>
          </cell>
          <cell r="F42">
            <v>0.99751175000000003</v>
          </cell>
          <cell r="J42">
            <v>0</v>
          </cell>
          <cell r="K42">
            <v>0</v>
          </cell>
          <cell r="X42">
            <v>1.8704957777969846</v>
          </cell>
          <cell r="Y42">
            <v>0.99751175000000003</v>
          </cell>
          <cell r="AC42">
            <v>0</v>
          </cell>
          <cell r="AD42">
            <v>0</v>
          </cell>
        </row>
        <row r="45">
          <cell r="E45">
            <v>1.661602</v>
          </cell>
          <cell r="F45">
            <v>1.5330652900000001</v>
          </cell>
          <cell r="J45">
            <v>0.17490616405147197</v>
          </cell>
          <cell r="K45">
            <v>0.21147933999999055</v>
          </cell>
          <cell r="X45">
            <v>1.661602</v>
          </cell>
          <cell r="Y45">
            <v>1.5330652900000001</v>
          </cell>
          <cell r="AC45">
            <v>0.17490616405147197</v>
          </cell>
          <cell r="AD45">
            <v>0.21147933999999055</v>
          </cell>
        </row>
        <row r="46">
          <cell r="E46">
            <v>9.2475000000000002E-2</v>
          </cell>
          <cell r="F46">
            <v>6.6550000000000003E-3</v>
          </cell>
          <cell r="J46">
            <v>0</v>
          </cell>
          <cell r="K46">
            <v>0</v>
          </cell>
          <cell r="X46">
            <v>9.2475000000000002E-2</v>
          </cell>
          <cell r="Y46">
            <v>6.6550000000000003E-3</v>
          </cell>
          <cell r="AC46">
            <v>0</v>
          </cell>
          <cell r="AD46">
            <v>0</v>
          </cell>
        </row>
        <row r="48">
          <cell r="E48">
            <v>9.3511617873352755</v>
          </cell>
          <cell r="F48">
            <v>7.3405748100000006</v>
          </cell>
          <cell r="J48">
            <v>0.72984349999999998</v>
          </cell>
          <cell r="K48">
            <v>0.66395725999999977</v>
          </cell>
          <cell r="X48">
            <v>9.3511617873352755</v>
          </cell>
          <cell r="Y48">
            <v>7.3405748100000006</v>
          </cell>
          <cell r="AC48">
            <v>0.72984349999999998</v>
          </cell>
          <cell r="AD48">
            <v>0.66395725999999977</v>
          </cell>
        </row>
        <row r="49">
          <cell r="E49">
            <v>3.1475509299806803</v>
          </cell>
          <cell r="F49">
            <v>2.2747575019999999</v>
          </cell>
          <cell r="J49">
            <v>1.2092150695435684</v>
          </cell>
          <cell r="K49">
            <v>0.54913855999999983</v>
          </cell>
          <cell r="X49">
            <v>3.1475509299806803</v>
          </cell>
          <cell r="Y49">
            <v>2.2747575019999999</v>
          </cell>
          <cell r="AC49">
            <v>1.2092150695435684</v>
          </cell>
          <cell r="AD49">
            <v>0.54913855999999983</v>
          </cell>
        </row>
        <row r="50">
          <cell r="E50">
            <v>6.6483159716087341</v>
          </cell>
          <cell r="F50">
            <v>8.2636251100000031</v>
          </cell>
          <cell r="J50">
            <v>5.6355936246166669</v>
          </cell>
          <cell r="K50">
            <v>1.4845309999999404E-2</v>
          </cell>
          <cell r="X50">
            <v>6.6483159716087341</v>
          </cell>
          <cell r="Y50">
            <v>8.2636251100000031</v>
          </cell>
          <cell r="AC50">
            <v>5.6355936246166669</v>
          </cell>
          <cell r="AD50">
            <v>1.4845309999999404E-2</v>
          </cell>
        </row>
        <row r="51">
          <cell r="E51">
            <v>1.1884133381200657</v>
          </cell>
          <cell r="F51">
            <v>3.3780879999999562E-2</v>
          </cell>
          <cell r="J51">
            <v>3.6821690000000004E-2</v>
          </cell>
          <cell r="K51">
            <v>3.6242639999999993E-2</v>
          </cell>
          <cell r="X51">
            <v>1.1884133381200657</v>
          </cell>
          <cell r="Y51">
            <v>3.3780879999999562E-2</v>
          </cell>
          <cell r="AC51">
            <v>3.6821690000000004E-2</v>
          </cell>
          <cell r="AD51">
            <v>3.6242639999999993E-2</v>
          </cell>
        </row>
        <row r="52">
          <cell r="E52">
            <v>32.100070258787888</v>
          </cell>
          <cell r="F52">
            <v>26.322206382000005</v>
          </cell>
          <cell r="J52">
            <v>7.7863800482117078</v>
          </cell>
          <cell r="K52">
            <v>1.4756631099999895</v>
          </cell>
          <cell r="X52">
            <v>32.100070258787888</v>
          </cell>
          <cell r="Y52">
            <v>26.322206382000005</v>
          </cell>
          <cell r="AC52">
            <v>7.7863800482117078</v>
          </cell>
          <cell r="AD52">
            <v>1.4756631099999895</v>
          </cell>
        </row>
        <row r="55">
          <cell r="E55">
            <v>0</v>
          </cell>
          <cell r="F55">
            <v>0</v>
          </cell>
          <cell r="X55">
            <v>0</v>
          </cell>
          <cell r="Y55">
            <v>0</v>
          </cell>
        </row>
        <row r="60">
          <cell r="E60">
            <v>19.507666666666662</v>
          </cell>
          <cell r="F60">
            <v>23.920893110000002</v>
          </cell>
          <cell r="X60">
            <v>19.507666666666662</v>
          </cell>
          <cell r="Y60">
            <v>23.920893110000002</v>
          </cell>
        </row>
        <row r="61">
          <cell r="E61">
            <v>5.6930129999999997</v>
          </cell>
          <cell r="F61">
            <v>5.6930129999999997</v>
          </cell>
          <cell r="X61">
            <v>5.6930129999999997</v>
          </cell>
          <cell r="Y61">
            <v>5.6930129999999997</v>
          </cell>
        </row>
        <row r="62">
          <cell r="E62">
            <v>0.41660606060606059</v>
          </cell>
          <cell r="F62">
            <v>0</v>
          </cell>
          <cell r="X62">
            <v>0.41660606060606059</v>
          </cell>
          <cell r="Y62">
            <v>0</v>
          </cell>
        </row>
      </sheetData>
      <sheetData sheetId="4">
        <row r="14">
          <cell r="E14">
            <v>132.34350000000001</v>
          </cell>
          <cell r="F14">
            <v>135.459</v>
          </cell>
          <cell r="X14">
            <v>132.34350000000001</v>
          </cell>
          <cell r="Y14">
            <v>135.459</v>
          </cell>
        </row>
        <row r="15">
          <cell r="E15">
            <v>1.9244399999999999</v>
          </cell>
          <cell r="F15">
            <v>2.3380000000000001</v>
          </cell>
          <cell r="X15">
            <v>1.9244399999999999</v>
          </cell>
          <cell r="Y15">
            <v>2.3380000000000001</v>
          </cell>
        </row>
        <row r="16">
          <cell r="E16">
            <v>0</v>
          </cell>
          <cell r="F16">
            <v>0</v>
          </cell>
          <cell r="J16">
            <v>1.9294249999999999</v>
          </cell>
          <cell r="K16">
            <v>1.179</v>
          </cell>
          <cell r="X16">
            <v>0</v>
          </cell>
          <cell r="Y16">
            <v>0</v>
          </cell>
          <cell r="AC16">
            <v>1.9294249999999999</v>
          </cell>
          <cell r="AD16">
            <v>1.179</v>
          </cell>
        </row>
        <row r="17">
          <cell r="E17">
            <v>3.5561000000000002E-2</v>
          </cell>
          <cell r="F17">
            <v>2.9000000000000001E-2</v>
          </cell>
          <cell r="J17">
            <v>0</v>
          </cell>
          <cell r="K17">
            <v>0</v>
          </cell>
        </row>
        <row r="18">
          <cell r="E18">
            <v>134.30350100000001</v>
          </cell>
          <cell r="F18">
            <v>137.82599999999999</v>
          </cell>
          <cell r="J18">
            <v>1.9294249999999999</v>
          </cell>
          <cell r="K18">
            <v>1.179</v>
          </cell>
          <cell r="X18">
            <v>134.30350100000001</v>
          </cell>
          <cell r="Y18">
            <v>137.82599999999999</v>
          </cell>
          <cell r="AC18">
            <v>1.9294249999999999</v>
          </cell>
          <cell r="AD18">
            <v>1.179</v>
          </cell>
        </row>
        <row r="22">
          <cell r="E22">
            <v>11.310692</v>
          </cell>
          <cell r="F22">
            <v>10.476703000000001</v>
          </cell>
          <cell r="J22">
            <v>0.81858299999999995</v>
          </cell>
          <cell r="K22">
            <v>0.43329699999999999</v>
          </cell>
          <cell r="X22">
            <v>11.310692</v>
          </cell>
          <cell r="Y22">
            <v>10.476703000000001</v>
          </cell>
          <cell r="AC22">
            <v>0.81858299999999995</v>
          </cell>
          <cell r="AD22">
            <v>0.43329699999999999</v>
          </cell>
        </row>
        <row r="23">
          <cell r="E23">
            <v>2.445897</v>
          </cell>
          <cell r="F23">
            <v>1.685297</v>
          </cell>
          <cell r="J23">
            <v>0.13</v>
          </cell>
          <cell r="K23">
            <v>0.118703</v>
          </cell>
          <cell r="X23">
            <v>2.445897</v>
          </cell>
          <cell r="Y23">
            <v>1.685297</v>
          </cell>
          <cell r="AC23">
            <v>0.13</v>
          </cell>
          <cell r="AD23">
            <v>0.118703</v>
          </cell>
        </row>
        <row r="24">
          <cell r="E24">
            <v>2.543793</v>
          </cell>
          <cell r="F24">
            <v>1.885</v>
          </cell>
          <cell r="J24">
            <v>0.20225000000000001</v>
          </cell>
          <cell r="K24">
            <v>0.10100000000000001</v>
          </cell>
          <cell r="X24">
            <v>2.543793</v>
          </cell>
          <cell r="Y24">
            <v>1.885</v>
          </cell>
          <cell r="AC24">
            <v>0.20225000000000001</v>
          </cell>
          <cell r="AD24">
            <v>0.10100000000000001</v>
          </cell>
        </row>
        <row r="25">
          <cell r="E25">
            <v>1.5010829999999999</v>
          </cell>
          <cell r="F25">
            <v>1.4330000000000001</v>
          </cell>
          <cell r="J25">
            <v>0</v>
          </cell>
          <cell r="K25">
            <v>0</v>
          </cell>
          <cell r="X25">
            <v>1.5010829999999999</v>
          </cell>
          <cell r="Y25">
            <v>1.4330000000000001</v>
          </cell>
          <cell r="AC25">
            <v>0</v>
          </cell>
          <cell r="AD25">
            <v>0</v>
          </cell>
        </row>
        <row r="26">
          <cell r="E26">
            <v>3.062716</v>
          </cell>
          <cell r="F26">
            <v>3.177</v>
          </cell>
          <cell r="J26">
            <v>0.23724999999999999</v>
          </cell>
          <cell r="K26">
            <v>0.11799999999999999</v>
          </cell>
          <cell r="X26">
            <v>3.062716</v>
          </cell>
          <cell r="Y26">
            <v>3.177</v>
          </cell>
          <cell r="AC26">
            <v>0.23724999999999999</v>
          </cell>
          <cell r="AD26">
            <v>0.11799999999999999</v>
          </cell>
        </row>
        <row r="27">
          <cell r="E27">
            <v>2.2409369999999997</v>
          </cell>
          <cell r="F27">
            <v>2.1240000000000001</v>
          </cell>
          <cell r="J27">
            <v>0.114425</v>
          </cell>
          <cell r="K27">
            <v>5.7000000000000002E-2</v>
          </cell>
          <cell r="X27">
            <v>2.2409369999999997</v>
          </cell>
          <cell r="Y27">
            <v>2.1240000000000001</v>
          </cell>
          <cell r="AC27">
            <v>0.114425</v>
          </cell>
          <cell r="AD27">
            <v>5.7000000000000002E-2</v>
          </cell>
        </row>
        <row r="28">
          <cell r="E28">
            <v>-0.42691699999999999</v>
          </cell>
          <cell r="F28">
            <v>-0.35099999999999998</v>
          </cell>
          <cell r="J28">
            <v>0.42691699999999999</v>
          </cell>
          <cell r="K28">
            <v>0.35099999999999998</v>
          </cell>
          <cell r="X28">
            <v>-0.42691699999999999</v>
          </cell>
          <cell r="Y28">
            <v>-0.35099999999999998</v>
          </cell>
          <cell r="AC28">
            <v>0.42691699999999999</v>
          </cell>
          <cell r="AD28">
            <v>0.35099999999999998</v>
          </cell>
        </row>
        <row r="29">
          <cell r="E29">
            <v>22.678201000000001</v>
          </cell>
          <cell r="F29">
            <v>20.43</v>
          </cell>
          <cell r="J29">
            <v>1.9294249999999999</v>
          </cell>
          <cell r="K29">
            <v>1.179</v>
          </cell>
          <cell r="X29">
            <v>22.678201000000001</v>
          </cell>
          <cell r="Y29">
            <v>20.43</v>
          </cell>
          <cell r="AC29">
            <v>1.9294249999999999</v>
          </cell>
          <cell r="AD29">
            <v>1.179</v>
          </cell>
        </row>
        <row r="32">
          <cell r="E32">
            <v>0.46700599999999998</v>
          </cell>
          <cell r="F32">
            <v>0.23400000000000001</v>
          </cell>
          <cell r="J32">
            <v>0</v>
          </cell>
          <cell r="K32">
            <v>0</v>
          </cell>
          <cell r="X32">
            <v>0.46700599999999998</v>
          </cell>
          <cell r="Y32">
            <v>0.23400000000000001</v>
          </cell>
          <cell r="AC32">
            <v>0</v>
          </cell>
          <cell r="AD32">
            <v>0</v>
          </cell>
        </row>
        <row r="35">
          <cell r="E35">
            <v>0.27016800000000002</v>
          </cell>
          <cell r="F35">
            <v>0</v>
          </cell>
          <cell r="J35">
            <v>0</v>
          </cell>
          <cell r="K35">
            <v>0</v>
          </cell>
          <cell r="X35">
            <v>0.27016800000000002</v>
          </cell>
          <cell r="Y35">
            <v>0</v>
          </cell>
          <cell r="AC35">
            <v>0</v>
          </cell>
          <cell r="AD35">
            <v>0</v>
          </cell>
        </row>
        <row r="38">
          <cell r="E38">
            <v>1.207301</v>
          </cell>
          <cell r="F38">
            <v>1.149</v>
          </cell>
          <cell r="J38">
            <v>0</v>
          </cell>
          <cell r="K38">
            <v>0</v>
          </cell>
          <cell r="X38">
            <v>1.207301</v>
          </cell>
          <cell r="Y38">
            <v>1.149</v>
          </cell>
          <cell r="AC38">
            <v>0</v>
          </cell>
          <cell r="AD38">
            <v>0</v>
          </cell>
        </row>
        <row r="39">
          <cell r="E39">
            <v>0</v>
          </cell>
          <cell r="F39">
            <v>0</v>
          </cell>
          <cell r="J39">
            <v>0</v>
          </cell>
          <cell r="K39">
            <v>0</v>
          </cell>
          <cell r="X39">
            <v>0</v>
          </cell>
          <cell r="Y39">
            <v>0</v>
          </cell>
          <cell r="AC39">
            <v>0</v>
          </cell>
          <cell r="AD39">
            <v>0</v>
          </cell>
        </row>
        <row r="41">
          <cell r="E41">
            <v>6.4591269999999996</v>
          </cell>
          <cell r="F41">
            <v>4.3380000000000001</v>
          </cell>
          <cell r="J41">
            <v>0</v>
          </cell>
          <cell r="K41">
            <v>0</v>
          </cell>
          <cell r="X41">
            <v>6.4591269999999996</v>
          </cell>
          <cell r="Y41">
            <v>4.3380000000000001</v>
          </cell>
          <cell r="AC41">
            <v>0</v>
          </cell>
          <cell r="AD41">
            <v>0</v>
          </cell>
        </row>
        <row r="42">
          <cell r="E42">
            <v>3.2214499999999999</v>
          </cell>
          <cell r="F42">
            <v>5.3789999999999996</v>
          </cell>
          <cell r="J42">
            <v>0</v>
          </cell>
          <cell r="K42">
            <v>0</v>
          </cell>
          <cell r="X42">
            <v>3.2214499999999999</v>
          </cell>
          <cell r="Y42">
            <v>5.3789999999999996</v>
          </cell>
          <cell r="AC42">
            <v>0</v>
          </cell>
          <cell r="AD42">
            <v>0</v>
          </cell>
        </row>
        <row r="43">
          <cell r="E43">
            <v>0.33973999999999999</v>
          </cell>
          <cell r="F43">
            <v>2.9000000000000001E-2</v>
          </cell>
          <cell r="J43">
            <v>0</v>
          </cell>
          <cell r="K43">
            <v>0</v>
          </cell>
          <cell r="X43">
            <v>0.33973999999999999</v>
          </cell>
          <cell r="Y43">
            <v>2.9000000000000001E-2</v>
          </cell>
          <cell r="AC43">
            <v>0</v>
          </cell>
          <cell r="AD43">
            <v>0</v>
          </cell>
        </row>
        <row r="44">
          <cell r="E44">
            <v>3.0126659999999998</v>
          </cell>
          <cell r="F44">
            <v>2.2599999999999998</v>
          </cell>
          <cell r="J44">
            <v>0</v>
          </cell>
          <cell r="K44">
            <v>0</v>
          </cell>
          <cell r="X44">
            <v>3.0126659999999998</v>
          </cell>
          <cell r="Y44">
            <v>2.2599999999999998</v>
          </cell>
          <cell r="AC44">
            <v>0</v>
          </cell>
          <cell r="AD44">
            <v>0</v>
          </cell>
        </row>
        <row r="45">
          <cell r="E45">
            <v>14.977458</v>
          </cell>
          <cell r="F45">
            <v>13.388999999999999</v>
          </cell>
          <cell r="J45">
            <v>0</v>
          </cell>
          <cell r="K45">
            <v>0</v>
          </cell>
          <cell r="X45">
            <v>14.977458</v>
          </cell>
          <cell r="Y45">
            <v>13.388999999999999</v>
          </cell>
          <cell r="AC45">
            <v>0</v>
          </cell>
          <cell r="AD45">
            <v>0</v>
          </cell>
        </row>
        <row r="48">
          <cell r="E48">
            <v>0</v>
          </cell>
          <cell r="F48">
            <v>0</v>
          </cell>
          <cell r="X48">
            <v>0</v>
          </cell>
          <cell r="Y48">
            <v>0</v>
          </cell>
        </row>
        <row r="57">
          <cell r="E57">
            <v>10.123362999999999</v>
          </cell>
          <cell r="F57">
            <v>9.7590000000000003</v>
          </cell>
          <cell r="X57">
            <v>10.123362999999999</v>
          </cell>
          <cell r="Y57">
            <v>9.7590000000000003</v>
          </cell>
        </row>
        <row r="58">
          <cell r="E58">
            <v>6.1505000000000001</v>
          </cell>
          <cell r="F58">
            <v>6.1509999999999998</v>
          </cell>
          <cell r="X58">
            <v>6.1505000000000001</v>
          </cell>
          <cell r="Y58">
            <v>6.1509999999999998</v>
          </cell>
        </row>
        <row r="59">
          <cell r="E59">
            <v>0</v>
          </cell>
          <cell r="F59">
            <v>0</v>
          </cell>
          <cell r="X59">
            <v>0</v>
          </cell>
          <cell r="Y59">
            <v>0</v>
          </cell>
        </row>
        <row r="90">
          <cell r="O90">
            <v>1.493941</v>
          </cell>
          <cell r="P90">
            <v>0.28100000000000003</v>
          </cell>
          <cell r="AH90">
            <v>1.493941</v>
          </cell>
          <cell r="AI90">
            <v>0.28100000000000003</v>
          </cell>
        </row>
        <row r="91">
          <cell r="O91">
            <v>2.2400669999999998</v>
          </cell>
          <cell r="P91">
            <v>2.2400000000000002</v>
          </cell>
          <cell r="AH91">
            <v>2.2400669999999998</v>
          </cell>
          <cell r="AI91">
            <v>2.2400000000000002</v>
          </cell>
        </row>
      </sheetData>
      <sheetData sheetId="5">
        <row r="14">
          <cell r="E14">
            <v>16.411000000000001</v>
          </cell>
          <cell r="F14">
            <v>15.726000000000001</v>
          </cell>
          <cell r="V14">
            <v>16.411000000000001</v>
          </cell>
          <cell r="W14">
            <v>15.726000000000001</v>
          </cell>
        </row>
        <row r="15">
          <cell r="E15">
            <v>1.7070000000000001</v>
          </cell>
          <cell r="F15">
            <v>1.629</v>
          </cell>
          <cell r="V15">
            <v>1.7070000000000001</v>
          </cell>
          <cell r="W15">
            <v>1.629</v>
          </cell>
        </row>
        <row r="16">
          <cell r="E16">
            <v>0</v>
          </cell>
          <cell r="F16">
            <v>0</v>
          </cell>
          <cell r="J16">
            <v>0.497</v>
          </cell>
          <cell r="K16">
            <v>0.11200000000000002</v>
          </cell>
          <cell r="V16">
            <v>0</v>
          </cell>
          <cell r="W16">
            <v>0</v>
          </cell>
          <cell r="AA16">
            <v>0.497</v>
          </cell>
          <cell r="AB16">
            <v>0.11200000000000002</v>
          </cell>
        </row>
        <row r="17">
          <cell r="E17">
            <v>18.118000000000002</v>
          </cell>
          <cell r="F17">
            <v>17.355</v>
          </cell>
          <cell r="J17">
            <v>0.497</v>
          </cell>
          <cell r="K17">
            <v>0.11200000000000002</v>
          </cell>
          <cell r="V17">
            <v>18.118000000000002</v>
          </cell>
          <cell r="W17">
            <v>17.355</v>
          </cell>
          <cell r="AA17">
            <v>0.497</v>
          </cell>
          <cell r="AB17">
            <v>0.11200000000000002</v>
          </cell>
        </row>
        <row r="21">
          <cell r="E21">
            <v>21.539000000000001</v>
          </cell>
          <cell r="F21">
            <v>23.204000000000001</v>
          </cell>
          <cell r="J21">
            <v>0.23799999999999999</v>
          </cell>
          <cell r="K21">
            <v>6.4000000000000001E-2</v>
          </cell>
          <cell r="V21">
            <v>21.539000000000001</v>
          </cell>
          <cell r="W21">
            <v>23.204000000000001</v>
          </cell>
          <cell r="AA21">
            <v>0.23799999999999999</v>
          </cell>
          <cell r="AB21">
            <v>6.4000000000000001E-2</v>
          </cell>
        </row>
        <row r="22">
          <cell r="E22">
            <v>4.6440000000000001</v>
          </cell>
          <cell r="F22">
            <v>4.2699999999999996</v>
          </cell>
          <cell r="J22">
            <v>0</v>
          </cell>
          <cell r="K22">
            <v>0</v>
          </cell>
          <cell r="V22">
            <v>4.6440000000000001</v>
          </cell>
          <cell r="W22">
            <v>4.2699999999999996</v>
          </cell>
          <cell r="AA22">
            <v>0</v>
          </cell>
          <cell r="AB22">
            <v>0</v>
          </cell>
        </row>
        <row r="23">
          <cell r="E23">
            <v>5.093</v>
          </cell>
          <cell r="F23">
            <v>4.5309999999999997</v>
          </cell>
          <cell r="J23">
            <v>0.09</v>
          </cell>
          <cell r="K23">
            <v>0.02</v>
          </cell>
          <cell r="V23">
            <v>5.093</v>
          </cell>
          <cell r="W23">
            <v>4.5309999999999997</v>
          </cell>
          <cell r="AA23">
            <v>0.09</v>
          </cell>
          <cell r="AB23">
            <v>0.02</v>
          </cell>
        </row>
        <row r="24">
          <cell r="E24">
            <v>1.996</v>
          </cell>
          <cell r="F24">
            <v>1.653</v>
          </cell>
          <cell r="J24">
            <v>0</v>
          </cell>
          <cell r="K24">
            <v>0</v>
          </cell>
          <cell r="V24">
            <v>1.996</v>
          </cell>
          <cell r="W24">
            <v>1.653</v>
          </cell>
          <cell r="AA24">
            <v>0</v>
          </cell>
          <cell r="AB24">
            <v>0</v>
          </cell>
        </row>
        <row r="25">
          <cell r="E25">
            <v>4.1109999999999998</v>
          </cell>
          <cell r="F25">
            <v>3.8050000000000002</v>
          </cell>
          <cell r="J25">
            <v>4.1000000000000002E-2</v>
          </cell>
          <cell r="K25">
            <v>8.9999999999999993E-3</v>
          </cell>
          <cell r="V25">
            <v>4.1109999999999998</v>
          </cell>
          <cell r="W25">
            <v>3.8050000000000002</v>
          </cell>
          <cell r="AA25">
            <v>4.1000000000000002E-2</v>
          </cell>
          <cell r="AB25">
            <v>8.9999999999999993E-3</v>
          </cell>
        </row>
        <row r="26">
          <cell r="E26">
            <v>4.2720000000000002</v>
          </cell>
          <cell r="F26">
            <v>4.6660000000000004</v>
          </cell>
          <cell r="J26">
            <v>0.04</v>
          </cell>
          <cell r="K26">
            <v>8.9999999999999993E-3</v>
          </cell>
          <cell r="V26">
            <v>4.2720000000000002</v>
          </cell>
          <cell r="W26">
            <v>4.6660000000000004</v>
          </cell>
          <cell r="AA26">
            <v>0.04</v>
          </cell>
          <cell r="AB26">
            <v>8.9999999999999993E-3</v>
          </cell>
        </row>
        <row r="28">
          <cell r="E28">
            <v>0</v>
          </cell>
          <cell r="F28">
            <v>-2.9000000000000001E-2</v>
          </cell>
          <cell r="J28">
            <v>0</v>
          </cell>
          <cell r="K28"/>
          <cell r="V28">
            <v>0</v>
          </cell>
          <cell r="W28">
            <v>-2.9000000000000001E-2</v>
          </cell>
          <cell r="AA28">
            <v>0</v>
          </cell>
          <cell r="AB28">
            <v>0</v>
          </cell>
        </row>
        <row r="29">
          <cell r="E29">
            <v>41.654999999999994</v>
          </cell>
          <cell r="F29">
            <v>42.1</v>
          </cell>
          <cell r="J29">
            <v>0.40899999999999992</v>
          </cell>
          <cell r="K29">
            <v>0.10199999999999999</v>
          </cell>
          <cell r="V29">
            <v>41.654999999999994</v>
          </cell>
          <cell r="W29">
            <v>42.1</v>
          </cell>
          <cell r="AA29">
            <v>0.40899999999999992</v>
          </cell>
          <cell r="AB29">
            <v>0.10199999999999999</v>
          </cell>
        </row>
        <row r="32">
          <cell r="E32">
            <v>0.151</v>
          </cell>
          <cell r="F32">
            <v>0.13800000000000001</v>
          </cell>
          <cell r="J32">
            <v>0</v>
          </cell>
          <cell r="K32">
            <v>0</v>
          </cell>
          <cell r="V32">
            <v>0.151</v>
          </cell>
          <cell r="W32">
            <v>0.13800000000000001</v>
          </cell>
          <cell r="AA32">
            <v>0</v>
          </cell>
          <cell r="AB32">
            <v>0</v>
          </cell>
        </row>
        <row r="33">
          <cell r="E33">
            <v>1.9870000000000001</v>
          </cell>
          <cell r="F33">
            <v>1.1919999999999999</v>
          </cell>
          <cell r="V33">
            <v>1.9870000000000001</v>
          </cell>
          <cell r="W33">
            <v>1.1919999999999999</v>
          </cell>
          <cell r="AA33">
            <v>0</v>
          </cell>
          <cell r="AB33">
            <v>0</v>
          </cell>
        </row>
        <row r="34">
          <cell r="E34">
            <v>0.50800000000000001</v>
          </cell>
          <cell r="F34">
            <v>0.26900000000000002</v>
          </cell>
          <cell r="J34">
            <v>0</v>
          </cell>
          <cell r="K34">
            <v>0</v>
          </cell>
          <cell r="V34">
            <v>0.50800000000000001</v>
          </cell>
          <cell r="W34">
            <v>0.26900000000000002</v>
          </cell>
          <cell r="AA34">
            <v>0</v>
          </cell>
          <cell r="AB34">
            <v>0</v>
          </cell>
        </row>
        <row r="35">
          <cell r="E35">
            <v>2.3889999999999998</v>
          </cell>
          <cell r="F35">
            <v>2.4</v>
          </cell>
          <cell r="J35">
            <v>0</v>
          </cell>
          <cell r="K35">
            <v>0</v>
          </cell>
          <cell r="V35">
            <v>2.3889999999999998</v>
          </cell>
          <cell r="W35">
            <v>2.4</v>
          </cell>
          <cell r="AA35">
            <v>0</v>
          </cell>
          <cell r="AB35">
            <v>0</v>
          </cell>
        </row>
        <row r="36">
          <cell r="E36">
            <v>3.1579999999999999</v>
          </cell>
          <cell r="F36">
            <v>1.365</v>
          </cell>
          <cell r="J36">
            <v>1.9E-2</v>
          </cell>
          <cell r="K36">
            <v>0</v>
          </cell>
          <cell r="V36">
            <v>3.1579999999999999</v>
          </cell>
          <cell r="W36">
            <v>1.365</v>
          </cell>
          <cell r="AA36">
            <v>1.9E-2</v>
          </cell>
          <cell r="AB36">
            <v>0</v>
          </cell>
        </row>
        <row r="37">
          <cell r="E37">
            <v>2.1589999999999998</v>
          </cell>
          <cell r="F37">
            <v>0.75900000000000001</v>
          </cell>
          <cell r="J37">
            <v>0</v>
          </cell>
          <cell r="K37">
            <v>0</v>
          </cell>
          <cell r="V37">
            <v>2.1589999999999998</v>
          </cell>
          <cell r="W37">
            <v>0.75900000000000001</v>
          </cell>
          <cell r="AA37">
            <v>0</v>
          </cell>
          <cell r="AB37">
            <v>0</v>
          </cell>
        </row>
        <row r="38">
          <cell r="E38">
            <v>3.8570000000000002</v>
          </cell>
          <cell r="F38">
            <v>3.3079999999999998</v>
          </cell>
          <cell r="J38">
            <v>6.9000000000000006E-2</v>
          </cell>
          <cell r="K38">
            <v>0.01</v>
          </cell>
          <cell r="V38">
            <v>3.8570000000000002</v>
          </cell>
          <cell r="W38">
            <v>3.3079999999999998</v>
          </cell>
          <cell r="AA38">
            <v>6.9000000000000006E-2</v>
          </cell>
          <cell r="AB38">
            <v>0.01</v>
          </cell>
        </row>
        <row r="39">
          <cell r="E39">
            <v>0.21099999999999999</v>
          </cell>
          <cell r="F39">
            <v>0.25900000000000001</v>
          </cell>
          <cell r="J39">
            <v>0</v>
          </cell>
          <cell r="K39">
            <v>0</v>
          </cell>
          <cell r="V39">
            <v>0.21099999999999999</v>
          </cell>
          <cell r="W39">
            <v>0.25900000000000001</v>
          </cell>
          <cell r="AA39">
            <v>0</v>
          </cell>
          <cell r="AB39">
            <v>0</v>
          </cell>
        </row>
        <row r="40">
          <cell r="E40">
            <v>14.42</v>
          </cell>
          <cell r="F40">
            <v>9.6900000000000013</v>
          </cell>
          <cell r="J40">
            <v>8.8000000000000009E-2</v>
          </cell>
          <cell r="K40">
            <v>0.01</v>
          </cell>
          <cell r="V40">
            <v>14.42</v>
          </cell>
          <cell r="W40">
            <v>9.6900000000000013</v>
          </cell>
          <cell r="AA40">
            <v>8.8000000000000009E-2</v>
          </cell>
          <cell r="AB40">
            <v>0.01</v>
          </cell>
        </row>
        <row r="44">
          <cell r="E44">
            <v>0</v>
          </cell>
          <cell r="F44">
            <v>0</v>
          </cell>
          <cell r="V44">
            <v>0</v>
          </cell>
          <cell r="W44">
            <v>0</v>
          </cell>
        </row>
        <row r="52">
          <cell r="E52">
            <v>3.4790000000000001</v>
          </cell>
          <cell r="F52">
            <v>4.5739999999999998</v>
          </cell>
          <cell r="V52">
            <v>3.4790000000000001</v>
          </cell>
          <cell r="W52">
            <v>4.5739999999999998</v>
          </cell>
        </row>
        <row r="53">
          <cell r="E53">
            <v>8.3460000000000001</v>
          </cell>
          <cell r="F53">
            <v>8.35</v>
          </cell>
          <cell r="V53">
            <v>8.3460000000000001</v>
          </cell>
          <cell r="W53">
            <v>8.35</v>
          </cell>
        </row>
        <row r="54">
          <cell r="E54"/>
          <cell r="F54"/>
          <cell r="V54">
            <v>0</v>
          </cell>
          <cell r="W54">
            <v>0</v>
          </cell>
        </row>
      </sheetData>
      <sheetData sheetId="6">
        <row r="17">
          <cell r="F17">
            <v>3.899</v>
          </cell>
          <cell r="G17">
            <v>4.032</v>
          </cell>
          <cell r="Y17">
            <v>3.899</v>
          </cell>
          <cell r="Z17">
            <v>4.032</v>
          </cell>
        </row>
        <row r="18">
          <cell r="F18">
            <v>0.54</v>
          </cell>
          <cell r="G18">
            <v>0.49099999999999999</v>
          </cell>
          <cell r="Y18">
            <v>0.54</v>
          </cell>
          <cell r="Z18">
            <v>0.49099999999999999</v>
          </cell>
        </row>
        <row r="19">
          <cell r="F19">
            <v>0</v>
          </cell>
          <cell r="G19">
            <v>0</v>
          </cell>
          <cell r="K19">
            <v>8.0329999999999995</v>
          </cell>
          <cell r="L19">
            <v>10.311</v>
          </cell>
          <cell r="Y19">
            <v>0</v>
          </cell>
          <cell r="Z19">
            <v>0</v>
          </cell>
          <cell r="AD19">
            <v>8.0329999999999995</v>
          </cell>
          <cell r="AE19">
            <v>10.311</v>
          </cell>
        </row>
        <row r="20">
          <cell r="F20">
            <v>4.4390000000000001</v>
          </cell>
          <cell r="G20">
            <v>4.5229999999999997</v>
          </cell>
          <cell r="K20">
            <v>8.0329999999999995</v>
          </cell>
          <cell r="L20">
            <v>10.311</v>
          </cell>
          <cell r="Y20">
            <v>4.4390000000000001</v>
          </cell>
          <cell r="Z20">
            <v>4.5229999999999997</v>
          </cell>
          <cell r="AD20">
            <v>8.0329999999999995</v>
          </cell>
          <cell r="AE20">
            <v>10.311</v>
          </cell>
        </row>
        <row r="24">
          <cell r="F24">
            <v>23.178000000000001</v>
          </cell>
          <cell r="G24">
            <v>21.949000000000002</v>
          </cell>
          <cell r="K24">
            <v>0.38200000000000001</v>
          </cell>
          <cell r="L24">
            <v>0.308</v>
          </cell>
          <cell r="Y24">
            <v>23.178000000000001</v>
          </cell>
          <cell r="Z24">
            <v>21.949000000000002</v>
          </cell>
          <cell r="AD24">
            <v>0.38200000000000001</v>
          </cell>
          <cell r="AE24">
            <v>0.308</v>
          </cell>
        </row>
        <row r="25">
          <cell r="F25">
            <v>0.77100000000000002</v>
          </cell>
          <cell r="G25">
            <v>0.74029999999999996</v>
          </cell>
          <cell r="K25">
            <v>0.41699999999999998</v>
          </cell>
          <cell r="L25">
            <v>1.2577</v>
          </cell>
          <cell r="Y25">
            <v>0.77100000000000002</v>
          </cell>
          <cell r="Z25">
            <v>0.74029999999999996</v>
          </cell>
          <cell r="AD25">
            <v>0.41699999999999998</v>
          </cell>
          <cell r="AE25">
            <v>1.2577</v>
          </cell>
        </row>
        <row r="26">
          <cell r="F26">
            <v>4.2519999999999998</v>
          </cell>
          <cell r="G26">
            <v>3.867</v>
          </cell>
          <cell r="K26">
            <v>7.9000000000000001E-2</v>
          </cell>
          <cell r="L26">
            <v>4.8000000000000001E-2</v>
          </cell>
          <cell r="Y26">
            <v>4.2519999999999998</v>
          </cell>
          <cell r="Z26">
            <v>3.867</v>
          </cell>
          <cell r="AD26">
            <v>7.9000000000000001E-2</v>
          </cell>
          <cell r="AE26">
            <v>4.8000000000000001E-2</v>
          </cell>
        </row>
        <row r="27">
          <cell r="F27">
            <v>0.38</v>
          </cell>
          <cell r="G27">
            <v>0</v>
          </cell>
          <cell r="K27">
            <v>0</v>
          </cell>
          <cell r="L27">
            <v>0</v>
          </cell>
          <cell r="Y27">
            <v>0.38</v>
          </cell>
          <cell r="Z27">
            <v>0</v>
          </cell>
          <cell r="AD27">
            <v>0</v>
          </cell>
          <cell r="AE27">
            <v>0</v>
          </cell>
        </row>
        <row r="28">
          <cell r="F28">
            <v>3.363</v>
          </cell>
          <cell r="G28">
            <v>2.2210000000000001</v>
          </cell>
          <cell r="K28">
            <v>7.9000000000000001E-2</v>
          </cell>
          <cell r="L28">
            <v>2.9000000000000001E-2</v>
          </cell>
          <cell r="Y28">
            <v>3.363</v>
          </cell>
          <cell r="Z28">
            <v>2.2210000000000001</v>
          </cell>
          <cell r="AD28">
            <v>7.9000000000000001E-2</v>
          </cell>
          <cell r="AE28">
            <v>2.9000000000000001E-2</v>
          </cell>
        </row>
        <row r="29">
          <cell r="F29">
            <v>2.2850000000000001</v>
          </cell>
          <cell r="G29">
            <v>2.3740000000000001</v>
          </cell>
          <cell r="K29">
            <v>3.4000000000000002E-2</v>
          </cell>
          <cell r="L29">
            <v>2.8000000000000001E-2</v>
          </cell>
          <cell r="Y29">
            <v>2.2850000000000001</v>
          </cell>
          <cell r="Z29">
            <v>2.3740000000000001</v>
          </cell>
          <cell r="AD29">
            <v>3.4000000000000002E-2</v>
          </cell>
          <cell r="AE29">
            <v>2.8000000000000001E-2</v>
          </cell>
        </row>
        <row r="30">
          <cell r="F30">
            <v>-5.6059999999999999</v>
          </cell>
          <cell r="G30">
            <v>-9.5013000000000005</v>
          </cell>
          <cell r="K30">
            <v>5.6059999999999999</v>
          </cell>
          <cell r="L30">
            <v>9.5013000000000005</v>
          </cell>
          <cell r="Y30">
            <v>-5.6059999999999999</v>
          </cell>
          <cell r="Z30">
            <v>-9.5013000000000005</v>
          </cell>
          <cell r="AD30">
            <v>5.6059999999999999</v>
          </cell>
          <cell r="AE30">
            <v>9.5013000000000005</v>
          </cell>
        </row>
        <row r="31">
          <cell r="F31">
            <v>28.622999999999998</v>
          </cell>
          <cell r="G31">
            <v>21.650000000000002</v>
          </cell>
          <cell r="K31">
            <v>6.5969999999999995</v>
          </cell>
          <cell r="L31">
            <v>11.172000000000001</v>
          </cell>
          <cell r="Y31">
            <v>28.622999999999998</v>
          </cell>
          <cell r="Z31">
            <v>21.650000000000002</v>
          </cell>
          <cell r="AD31">
            <v>6.5969999999999995</v>
          </cell>
          <cell r="AE31">
            <v>11.172000000000001</v>
          </cell>
        </row>
        <row r="34">
          <cell r="F34">
            <v>0.41</v>
          </cell>
          <cell r="G34">
            <v>4.9000000000000002E-2</v>
          </cell>
          <cell r="K34">
            <v>0</v>
          </cell>
          <cell r="L34">
            <v>0</v>
          </cell>
          <cell r="Y34">
            <v>0.41</v>
          </cell>
          <cell r="Z34">
            <v>4.9000000000000002E-2</v>
          </cell>
          <cell r="AD34">
            <v>0</v>
          </cell>
          <cell r="AE34">
            <v>0</v>
          </cell>
        </row>
        <row r="35">
          <cell r="F35">
            <v>8.3000000000000004E-2</v>
          </cell>
          <cell r="G35">
            <v>2E-3</v>
          </cell>
          <cell r="Y35">
            <v>8.3000000000000004E-2</v>
          </cell>
          <cell r="Z35">
            <v>2E-3</v>
          </cell>
          <cell r="AD35">
            <v>0</v>
          </cell>
          <cell r="AE35">
            <v>0</v>
          </cell>
        </row>
        <row r="36">
          <cell r="F36">
            <v>9.6000000000000002E-2</v>
          </cell>
          <cell r="G36">
            <v>5.7000000000000002E-2</v>
          </cell>
          <cell r="K36">
            <v>0</v>
          </cell>
          <cell r="L36">
            <v>0</v>
          </cell>
          <cell r="Y36">
            <v>9.6000000000000002E-2</v>
          </cell>
          <cell r="Z36">
            <v>5.7000000000000002E-2</v>
          </cell>
          <cell r="AD36">
            <v>0</v>
          </cell>
          <cell r="AE36">
            <v>0</v>
          </cell>
        </row>
        <row r="37">
          <cell r="F37">
            <v>0.23200000000000001</v>
          </cell>
          <cell r="G37">
            <v>0.2</v>
          </cell>
          <cell r="K37">
            <v>0</v>
          </cell>
          <cell r="L37">
            <v>0</v>
          </cell>
          <cell r="Y37">
            <v>0.23200000000000001</v>
          </cell>
          <cell r="Z37">
            <v>0.2</v>
          </cell>
          <cell r="AD37">
            <v>0</v>
          </cell>
          <cell r="AE37">
            <v>0</v>
          </cell>
        </row>
        <row r="38">
          <cell r="F38">
            <v>6.3170000000000002</v>
          </cell>
          <cell r="G38">
            <v>6.9980000000000002</v>
          </cell>
          <cell r="K38">
            <v>0</v>
          </cell>
          <cell r="L38">
            <v>0</v>
          </cell>
          <cell r="Y38">
            <v>6.3170000000000002</v>
          </cell>
          <cell r="Z38">
            <v>6.9980000000000002</v>
          </cell>
          <cell r="AD38">
            <v>0</v>
          </cell>
          <cell r="AE38">
            <v>0</v>
          </cell>
        </row>
        <row r="39">
          <cell r="F39">
            <v>8.2669999999999995</v>
          </cell>
          <cell r="G39">
            <v>9.7510000000000012</v>
          </cell>
          <cell r="K39">
            <v>1.4350000000000001</v>
          </cell>
          <cell r="L39">
            <v>-0.86099999999999999</v>
          </cell>
          <cell r="Y39">
            <v>8.2669999999999995</v>
          </cell>
          <cell r="Z39">
            <v>9.7510000000000012</v>
          </cell>
          <cell r="AD39">
            <v>1.4350000000000001</v>
          </cell>
          <cell r="AE39">
            <v>-0.86099999999999999</v>
          </cell>
        </row>
        <row r="40">
          <cell r="F40">
            <v>0.13700000000000001</v>
          </cell>
          <cell r="G40">
            <v>0</v>
          </cell>
          <cell r="K40">
            <v>0</v>
          </cell>
          <cell r="L40">
            <v>0</v>
          </cell>
          <cell r="Y40">
            <v>0.13700000000000001</v>
          </cell>
          <cell r="Z40">
            <v>0</v>
          </cell>
          <cell r="AD40">
            <v>0</v>
          </cell>
          <cell r="AE40">
            <v>0</v>
          </cell>
        </row>
        <row r="43">
          <cell r="K43">
            <v>0</v>
          </cell>
          <cell r="L43">
            <v>0</v>
          </cell>
        </row>
        <row r="44">
          <cell r="F44">
            <v>5.5789999999999997</v>
          </cell>
          <cell r="G44">
            <v>5.657</v>
          </cell>
          <cell r="Y44">
            <v>5.5789999999999997</v>
          </cell>
          <cell r="Z44">
            <v>5.657</v>
          </cell>
          <cell r="AD44">
            <v>0</v>
          </cell>
          <cell r="AE44">
            <v>0</v>
          </cell>
        </row>
        <row r="46">
          <cell r="F46">
            <v>21.120999999999999</v>
          </cell>
          <cell r="G46">
            <v>22.714000000000002</v>
          </cell>
          <cell r="K46">
            <v>1.4350000000000001</v>
          </cell>
          <cell r="L46">
            <v>-0.86099999999999999</v>
          </cell>
          <cell r="Y46">
            <v>21.120999999999999</v>
          </cell>
          <cell r="Z46">
            <v>22.714000000000002</v>
          </cell>
          <cell r="AD46">
            <v>1.4350000000000001</v>
          </cell>
          <cell r="AE46">
            <v>-0.86099999999999999</v>
          </cell>
        </row>
        <row r="49">
          <cell r="F49">
            <v>0</v>
          </cell>
          <cell r="G49">
            <v>0</v>
          </cell>
          <cell r="Y49">
            <v>0</v>
          </cell>
          <cell r="Z49">
            <v>0</v>
          </cell>
        </row>
        <row r="54">
          <cell r="F54">
            <v>2.9580000000000002</v>
          </cell>
          <cell r="G54">
            <v>2.0510000000000002</v>
          </cell>
          <cell r="Y54">
            <v>2.9580000000000002</v>
          </cell>
          <cell r="Z54">
            <v>2.0510000000000002</v>
          </cell>
        </row>
        <row r="55">
          <cell r="F55">
            <v>9.2750000000000004</v>
          </cell>
          <cell r="G55">
            <v>8.4250000000000007</v>
          </cell>
          <cell r="Y55">
            <v>9.2750000000000004</v>
          </cell>
          <cell r="Z55">
            <v>8.4250000000000007</v>
          </cell>
        </row>
        <row r="56">
          <cell r="F56">
            <v>0</v>
          </cell>
          <cell r="K56">
            <v>0</v>
          </cell>
          <cell r="L56">
            <v>0</v>
          </cell>
          <cell r="P56">
            <v>0</v>
          </cell>
          <cell r="Y56">
            <v>0</v>
          </cell>
          <cell r="AD56">
            <v>0</v>
          </cell>
          <cell r="AE56">
            <v>0</v>
          </cell>
          <cell r="AI56">
            <v>0</v>
          </cell>
        </row>
      </sheetData>
      <sheetData sheetId="7">
        <row r="13">
          <cell r="B13">
            <v>0.50600000000000001</v>
          </cell>
          <cell r="C13">
            <v>0.48699999999999999</v>
          </cell>
          <cell r="Q13">
            <v>0.50600000000000001</v>
          </cell>
          <cell r="R13">
            <v>0.48699999999999999</v>
          </cell>
        </row>
        <row r="15">
          <cell r="B15">
            <v>0.27500000000000002</v>
          </cell>
          <cell r="C15">
            <v>0.25700000000000001</v>
          </cell>
          <cell r="Q15">
            <v>0.27500000000000002</v>
          </cell>
          <cell r="R15">
            <v>0.25700000000000001</v>
          </cell>
        </row>
        <row r="16">
          <cell r="B16">
            <v>0</v>
          </cell>
          <cell r="C16">
            <v>0</v>
          </cell>
          <cell r="G16">
            <v>0.46</v>
          </cell>
          <cell r="H16">
            <v>0.41</v>
          </cell>
          <cell r="Q16">
            <v>0</v>
          </cell>
          <cell r="R16">
            <v>0</v>
          </cell>
          <cell r="V16">
            <v>0.46</v>
          </cell>
          <cell r="W16">
            <v>0.41</v>
          </cell>
        </row>
        <row r="17">
          <cell r="B17">
            <v>0.78100000000000003</v>
          </cell>
          <cell r="C17">
            <v>0.74399999999999999</v>
          </cell>
          <cell r="G17">
            <v>0.46</v>
          </cell>
          <cell r="H17">
            <v>0.41</v>
          </cell>
          <cell r="Q17">
            <v>0.78100000000000003</v>
          </cell>
          <cell r="R17">
            <v>0.74399999999999999</v>
          </cell>
          <cell r="V17">
            <v>0.46</v>
          </cell>
          <cell r="W17">
            <v>0.41</v>
          </cell>
        </row>
        <row r="21">
          <cell r="B21">
            <v>1.897</v>
          </cell>
          <cell r="C21">
            <v>1.351</v>
          </cell>
          <cell r="G21">
            <v>0.14899999999999999</v>
          </cell>
          <cell r="H21">
            <v>9.5000000000000001E-2</v>
          </cell>
          <cell r="Q21">
            <v>1.897</v>
          </cell>
          <cell r="R21">
            <v>1.351</v>
          </cell>
          <cell r="V21">
            <v>0.14899999999999999</v>
          </cell>
          <cell r="W21">
            <v>9.5000000000000001E-2</v>
          </cell>
        </row>
        <row r="22">
          <cell r="B22">
            <v>0.17399999999999999</v>
          </cell>
          <cell r="C22">
            <v>0.3</v>
          </cell>
          <cell r="G22">
            <v>0.15</v>
          </cell>
          <cell r="H22">
            <v>0.108</v>
          </cell>
          <cell r="Q22">
            <v>0.17399999999999999</v>
          </cell>
          <cell r="R22">
            <v>0.3</v>
          </cell>
          <cell r="V22">
            <v>0.15</v>
          </cell>
          <cell r="W22">
            <v>0.108</v>
          </cell>
        </row>
        <row r="25">
          <cell r="B25">
            <v>0.35899999999999999</v>
          </cell>
          <cell r="C25">
            <v>7.4999999999999997E-2</v>
          </cell>
          <cell r="G25">
            <v>0</v>
          </cell>
          <cell r="H25">
            <v>0</v>
          </cell>
          <cell r="Q25">
            <v>0.35899999999999999</v>
          </cell>
          <cell r="R25">
            <v>7.4999999999999997E-2</v>
          </cell>
          <cell r="V25">
            <v>0</v>
          </cell>
          <cell r="W25">
            <v>0</v>
          </cell>
        </row>
        <row r="26">
          <cell r="B26">
            <v>0.11799999999999999</v>
          </cell>
          <cell r="C26">
            <v>0.09</v>
          </cell>
          <cell r="G26">
            <v>0</v>
          </cell>
          <cell r="H26">
            <v>4.0000000000000001E-3</v>
          </cell>
          <cell r="Q26">
            <v>0.11799999999999999</v>
          </cell>
          <cell r="R26">
            <v>0.09</v>
          </cell>
          <cell r="V26">
            <v>0</v>
          </cell>
          <cell r="W26">
            <v>4.0000000000000001E-3</v>
          </cell>
        </row>
        <row r="27">
          <cell r="B27">
            <v>0.51100000000000001</v>
          </cell>
          <cell r="C27">
            <v>0</v>
          </cell>
          <cell r="G27">
            <v>0</v>
          </cell>
          <cell r="H27">
            <v>0</v>
          </cell>
          <cell r="Q27">
            <v>0.51100000000000001</v>
          </cell>
          <cell r="R27">
            <v>0</v>
          </cell>
          <cell r="V27">
            <v>0</v>
          </cell>
          <cell r="W27">
            <v>0</v>
          </cell>
        </row>
        <row r="28">
          <cell r="B28">
            <v>0.317</v>
          </cell>
          <cell r="C28">
            <v>0.217</v>
          </cell>
          <cell r="G28">
            <v>8.9999999999999993E-3</v>
          </cell>
          <cell r="H28">
            <v>0</v>
          </cell>
          <cell r="Q28">
            <v>0.317</v>
          </cell>
          <cell r="R28">
            <v>0.217</v>
          </cell>
          <cell r="V28">
            <v>8.9999999999999993E-3</v>
          </cell>
          <cell r="W28">
            <v>0</v>
          </cell>
        </row>
        <row r="31">
          <cell r="B31">
            <v>-0.152</v>
          </cell>
          <cell r="C31">
            <v>-0.19800000000000001</v>
          </cell>
          <cell r="G31">
            <v>0.152</v>
          </cell>
          <cell r="H31">
            <v>0.19800000000000001</v>
          </cell>
          <cell r="Q31">
            <v>-0.152</v>
          </cell>
          <cell r="R31">
            <v>-0.19800000000000001</v>
          </cell>
          <cell r="V31">
            <v>0.152</v>
          </cell>
          <cell r="W31">
            <v>0.19800000000000001</v>
          </cell>
        </row>
        <row r="32">
          <cell r="B32">
            <v>3.2240000000000002</v>
          </cell>
          <cell r="C32">
            <v>1.835</v>
          </cell>
          <cell r="G32">
            <v>0.45999999999999996</v>
          </cell>
          <cell r="H32">
            <v>0.40500000000000003</v>
          </cell>
          <cell r="Q32">
            <v>3.2240000000000002</v>
          </cell>
          <cell r="R32">
            <v>1.835</v>
          </cell>
          <cell r="V32">
            <v>0.45999999999999996</v>
          </cell>
          <cell r="W32">
            <v>0.40500000000000003</v>
          </cell>
        </row>
        <row r="35">
          <cell r="B35">
            <v>0.4</v>
          </cell>
          <cell r="C35">
            <v>0.311</v>
          </cell>
          <cell r="G35">
            <v>0</v>
          </cell>
          <cell r="H35">
            <v>2E-3</v>
          </cell>
          <cell r="Q35">
            <v>0.4</v>
          </cell>
          <cell r="R35">
            <v>0.311</v>
          </cell>
          <cell r="V35">
            <v>0</v>
          </cell>
          <cell r="W35">
            <v>2E-3</v>
          </cell>
        </row>
        <row r="36">
          <cell r="B36">
            <v>0.02</v>
          </cell>
          <cell r="C36">
            <v>-7.0000000000000001E-3</v>
          </cell>
          <cell r="G36">
            <v>0</v>
          </cell>
          <cell r="H36">
            <v>0</v>
          </cell>
          <cell r="Q36">
            <v>0.02</v>
          </cell>
          <cell r="R36">
            <v>-7.0000000000000001E-3</v>
          </cell>
          <cell r="V36">
            <v>0</v>
          </cell>
          <cell r="W36">
            <v>0</v>
          </cell>
        </row>
        <row r="37">
          <cell r="B37">
            <v>0.1</v>
          </cell>
          <cell r="C37">
            <v>9.4E-2</v>
          </cell>
          <cell r="G37">
            <v>0</v>
          </cell>
          <cell r="H37">
            <v>0</v>
          </cell>
          <cell r="Q37">
            <v>0.1</v>
          </cell>
          <cell r="R37">
            <v>9.4E-2</v>
          </cell>
          <cell r="V37">
            <v>0</v>
          </cell>
          <cell r="W37">
            <v>0</v>
          </cell>
        </row>
        <row r="38">
          <cell r="B38">
            <v>8.0000000000000002E-3</v>
          </cell>
          <cell r="C38">
            <v>2E-3</v>
          </cell>
          <cell r="G38">
            <v>0</v>
          </cell>
          <cell r="H38">
            <v>0</v>
          </cell>
          <cell r="Q38">
            <v>8.0000000000000002E-3</v>
          </cell>
          <cell r="R38">
            <v>2E-3</v>
          </cell>
          <cell r="V38">
            <v>0</v>
          </cell>
          <cell r="W38">
            <v>0</v>
          </cell>
        </row>
        <row r="40">
          <cell r="B40">
            <v>1.671</v>
          </cell>
          <cell r="C40">
            <v>2.5999999999999999E-2</v>
          </cell>
          <cell r="G40">
            <v>0</v>
          </cell>
          <cell r="H40">
            <v>0</v>
          </cell>
          <cell r="Q40">
            <v>1.671</v>
          </cell>
          <cell r="R40">
            <v>2.5999999999999999E-2</v>
          </cell>
          <cell r="V40">
            <v>0</v>
          </cell>
          <cell r="W40">
            <v>0</v>
          </cell>
        </row>
        <row r="41">
          <cell r="B41">
            <v>6.4000000000000001E-2</v>
          </cell>
          <cell r="C41">
            <v>-5.0000000000000001E-3</v>
          </cell>
          <cell r="G41">
            <v>0</v>
          </cell>
          <cell r="H41">
            <v>2E-3</v>
          </cell>
          <cell r="Q41">
            <v>6.4000000000000001E-2</v>
          </cell>
          <cell r="R41">
            <v>-5.0000000000000001E-3</v>
          </cell>
          <cell r="V41">
            <v>0</v>
          </cell>
          <cell r="W41">
            <v>2E-3</v>
          </cell>
        </row>
        <row r="42">
          <cell r="B42">
            <v>0.02</v>
          </cell>
          <cell r="C42">
            <v>8.4000000000000005E-2</v>
          </cell>
          <cell r="G42">
            <v>0</v>
          </cell>
          <cell r="H42">
            <v>1E-3</v>
          </cell>
          <cell r="Q42">
            <v>0.02</v>
          </cell>
          <cell r="R42">
            <v>8.4000000000000005E-2</v>
          </cell>
          <cell r="V42">
            <v>0</v>
          </cell>
          <cell r="W42">
            <v>1E-3</v>
          </cell>
        </row>
        <row r="43">
          <cell r="B43">
            <v>2E-3</v>
          </cell>
          <cell r="C43">
            <v>6.0000000000000001E-3</v>
          </cell>
          <cell r="G43">
            <v>0</v>
          </cell>
          <cell r="H43">
            <v>0</v>
          </cell>
          <cell r="Q43">
            <v>2E-3</v>
          </cell>
          <cell r="R43">
            <v>6.0000000000000001E-3</v>
          </cell>
          <cell r="V43">
            <v>0</v>
          </cell>
          <cell r="W43">
            <v>0</v>
          </cell>
        </row>
        <row r="44">
          <cell r="B44">
            <v>2.2849999999999997</v>
          </cell>
          <cell r="C44">
            <v>0.51100000000000001</v>
          </cell>
          <cell r="G44">
            <v>0</v>
          </cell>
          <cell r="H44">
            <v>5.0000000000000001E-3</v>
          </cell>
          <cell r="Q44">
            <v>2.2849999999999997</v>
          </cell>
          <cell r="R44">
            <v>0.51100000000000001</v>
          </cell>
          <cell r="V44">
            <v>0</v>
          </cell>
          <cell r="W44">
            <v>5.0000000000000001E-3</v>
          </cell>
        </row>
        <row r="47">
          <cell r="B47">
            <v>0</v>
          </cell>
          <cell r="C47"/>
          <cell r="Q47">
            <v>0</v>
          </cell>
          <cell r="R47">
            <v>0</v>
          </cell>
        </row>
        <row r="55">
          <cell r="B55">
            <v>0.69</v>
          </cell>
          <cell r="C55">
            <v>0.64200000000000002</v>
          </cell>
          <cell r="Q55">
            <v>0.69</v>
          </cell>
          <cell r="R55">
            <v>0.64200000000000002</v>
          </cell>
        </row>
        <row r="56">
          <cell r="B56">
            <v>0</v>
          </cell>
          <cell r="C56">
            <v>0</v>
          </cell>
          <cell r="Q56">
            <v>0</v>
          </cell>
          <cell r="R56">
            <v>0</v>
          </cell>
        </row>
      </sheetData>
      <sheetData sheetId="8">
        <row r="14">
          <cell r="E14">
            <v>-0.74099999999999999</v>
          </cell>
          <cell r="F14">
            <v>1.6870000000000001</v>
          </cell>
          <cell r="V14">
            <v>-0.74099999999999999</v>
          </cell>
          <cell r="W14">
            <v>1.6870000000000001</v>
          </cell>
        </row>
        <row r="15">
          <cell r="E15">
            <v>1.0029999999999999</v>
          </cell>
          <cell r="F15">
            <v>0.79700000000000004</v>
          </cell>
          <cell r="V15">
            <v>1.0029999999999999</v>
          </cell>
          <cell r="W15">
            <v>0.79700000000000004</v>
          </cell>
        </row>
        <row r="16">
          <cell r="E16">
            <v>0</v>
          </cell>
          <cell r="F16">
            <v>0</v>
          </cell>
          <cell r="V16">
            <v>0</v>
          </cell>
          <cell r="W16">
            <v>0</v>
          </cell>
          <cell r="AA16">
            <v>0</v>
          </cell>
          <cell r="AB16">
            <v>0</v>
          </cell>
        </row>
        <row r="17">
          <cell r="E17">
            <v>0.2619999999999999</v>
          </cell>
          <cell r="F17">
            <v>2.484</v>
          </cell>
          <cell r="J17">
            <v>0</v>
          </cell>
          <cell r="K17">
            <v>0</v>
          </cell>
          <cell r="V17">
            <v>0.2619999999999999</v>
          </cell>
          <cell r="W17">
            <v>2.484</v>
          </cell>
          <cell r="AA17">
            <v>0</v>
          </cell>
          <cell r="AB17">
            <v>0</v>
          </cell>
        </row>
        <row r="19">
          <cell r="H19"/>
          <cell r="I19"/>
          <cell r="Y19"/>
          <cell r="Z19"/>
        </row>
        <row r="20">
          <cell r="H20"/>
          <cell r="I20"/>
          <cell r="Y20"/>
          <cell r="Z20"/>
        </row>
        <row r="23">
          <cell r="J23">
            <v>0</v>
          </cell>
          <cell r="K23">
            <v>0</v>
          </cell>
        </row>
        <row r="24">
          <cell r="J24">
            <v>0</v>
          </cell>
          <cell r="K24">
            <v>0</v>
          </cell>
          <cell r="AA24">
            <v>0</v>
          </cell>
          <cell r="AB24">
            <v>0</v>
          </cell>
        </row>
        <row r="25">
          <cell r="J25">
            <v>0</v>
          </cell>
          <cell r="K25">
            <v>0</v>
          </cell>
        </row>
        <row r="26">
          <cell r="J26">
            <v>0</v>
          </cell>
          <cell r="K26">
            <v>0</v>
          </cell>
          <cell r="V26">
            <v>0</v>
          </cell>
          <cell r="W26">
            <v>0</v>
          </cell>
          <cell r="Z26"/>
        </row>
        <row r="27">
          <cell r="J27">
            <v>0</v>
          </cell>
          <cell r="K27">
            <v>0</v>
          </cell>
        </row>
        <row r="28">
          <cell r="E28">
            <v>0</v>
          </cell>
          <cell r="F28">
            <v>0</v>
          </cell>
          <cell r="J28">
            <v>0</v>
          </cell>
          <cell r="K28">
            <v>0</v>
          </cell>
          <cell r="V28">
            <v>0</v>
          </cell>
          <cell r="W28">
            <v>0</v>
          </cell>
          <cell r="AA28">
            <v>0</v>
          </cell>
        </row>
        <row r="31">
          <cell r="E31">
            <v>-7.7309999999999999</v>
          </cell>
          <cell r="F31">
            <v>-8.3569999999999993</v>
          </cell>
          <cell r="J31">
            <v>0</v>
          </cell>
          <cell r="K31">
            <v>0</v>
          </cell>
          <cell r="V31">
            <v>-7.7309999999999999</v>
          </cell>
          <cell r="W31">
            <v>-8.3569999999999993</v>
          </cell>
          <cell r="AA31">
            <v>0</v>
          </cell>
          <cell r="AB31">
            <v>0</v>
          </cell>
        </row>
        <row r="32">
          <cell r="E32">
            <v>6.8079999999999998</v>
          </cell>
          <cell r="F32">
            <v>9.6430000000000007</v>
          </cell>
          <cell r="J32">
            <v>0</v>
          </cell>
          <cell r="K32">
            <v>0</v>
          </cell>
          <cell r="V32">
            <v>6.8079999999999998</v>
          </cell>
          <cell r="W32">
            <v>9.6430000000000007</v>
          </cell>
          <cell r="AA32">
            <v>0</v>
          </cell>
          <cell r="AB32">
            <v>0</v>
          </cell>
        </row>
        <row r="33">
          <cell r="E33">
            <v>0</v>
          </cell>
          <cell r="F33">
            <v>0</v>
          </cell>
          <cell r="J33">
            <v>0</v>
          </cell>
          <cell r="K33">
            <v>0</v>
          </cell>
          <cell r="V33">
            <v>0</v>
          </cell>
          <cell r="W33">
            <v>0</v>
          </cell>
          <cell r="AA33">
            <v>0</v>
          </cell>
          <cell r="AB33">
            <v>0</v>
          </cell>
        </row>
        <row r="34">
          <cell r="E34">
            <v>0</v>
          </cell>
          <cell r="F34">
            <v>0</v>
          </cell>
          <cell r="J34">
            <v>0</v>
          </cell>
          <cell r="K34">
            <v>0</v>
          </cell>
          <cell r="V34">
            <v>0</v>
          </cell>
          <cell r="W34">
            <v>0</v>
          </cell>
          <cell r="AA34">
            <v>0</v>
          </cell>
          <cell r="AB34">
            <v>0</v>
          </cell>
        </row>
        <row r="35">
          <cell r="E35">
            <v>0</v>
          </cell>
          <cell r="F35">
            <v>0</v>
          </cell>
          <cell r="J35">
            <v>0</v>
          </cell>
          <cell r="K35">
            <v>0</v>
          </cell>
          <cell r="V35">
            <v>0</v>
          </cell>
          <cell r="W35">
            <v>0</v>
          </cell>
          <cell r="AA35">
            <v>0</v>
          </cell>
          <cell r="AB35">
            <v>0</v>
          </cell>
        </row>
        <row r="36">
          <cell r="E36">
            <v>1.105</v>
          </cell>
          <cell r="F36">
            <v>0.65700000000000003</v>
          </cell>
          <cell r="J36">
            <v>0</v>
          </cell>
          <cell r="K36">
            <v>0</v>
          </cell>
          <cell r="V36">
            <v>1.105</v>
          </cell>
          <cell r="W36">
            <v>0.65700000000000003</v>
          </cell>
          <cell r="AA36">
            <v>0</v>
          </cell>
          <cell r="AB36">
            <v>0</v>
          </cell>
        </row>
        <row r="37">
          <cell r="E37">
            <v>0.18199999999999994</v>
          </cell>
          <cell r="F37">
            <v>1.9430000000000014</v>
          </cell>
          <cell r="J37">
            <v>0</v>
          </cell>
          <cell r="K37">
            <v>0</v>
          </cell>
          <cell r="V37">
            <v>0.18199999999999994</v>
          </cell>
          <cell r="W37">
            <v>1.9430000000000014</v>
          </cell>
          <cell r="AA37">
            <v>0</v>
          </cell>
          <cell r="AB37">
            <v>0</v>
          </cell>
        </row>
        <row r="38">
          <cell r="D38"/>
          <cell r="E38"/>
          <cell r="T38"/>
          <cell r="U38"/>
        </row>
      </sheetData>
      <sheetData sheetId="9">
        <row r="16">
          <cell r="V16">
            <v>0</v>
          </cell>
          <cell r="W16">
            <v>0</v>
          </cell>
        </row>
        <row r="17">
          <cell r="E17">
            <v>0</v>
          </cell>
          <cell r="F17">
            <v>0</v>
          </cell>
          <cell r="J17">
            <v>3.1478609544812728</v>
          </cell>
          <cell r="K17">
            <v>1.8874395799999999</v>
          </cell>
          <cell r="V17">
            <v>0</v>
          </cell>
          <cell r="W17">
            <v>0</v>
          </cell>
          <cell r="AA17">
            <v>3.1478609544812728</v>
          </cell>
          <cell r="AB17">
            <v>1.8874395799999999</v>
          </cell>
        </row>
        <row r="18">
          <cell r="E18">
            <v>0</v>
          </cell>
          <cell r="F18">
            <v>0</v>
          </cell>
          <cell r="J18">
            <v>3.1478609544812728</v>
          </cell>
          <cell r="K18">
            <v>1.8874395799999999</v>
          </cell>
          <cell r="V18">
            <v>0</v>
          </cell>
          <cell r="W18">
            <v>0</v>
          </cell>
          <cell r="AA18">
            <v>3.1478609544812728</v>
          </cell>
          <cell r="AB18">
            <v>1.8874395799999999</v>
          </cell>
        </row>
        <row r="22">
          <cell r="J22">
            <v>1.4840673788390335</v>
          </cell>
          <cell r="K22">
            <v>1.2783466000000001</v>
          </cell>
          <cell r="AA22">
            <v>1.4840673788390335</v>
          </cell>
          <cell r="AB22">
            <v>1.2783466000000001</v>
          </cell>
        </row>
        <row r="23">
          <cell r="J23">
            <v>0</v>
          </cell>
          <cell r="K23">
            <v>2.3432000000000002E-4</v>
          </cell>
          <cell r="AA23">
            <v>0</v>
          </cell>
          <cell r="AB23">
            <v>2.3432000000000002E-4</v>
          </cell>
        </row>
        <row r="24">
          <cell r="J24">
            <v>0.24060780878953014</v>
          </cell>
          <cell r="K24">
            <v>0.17826027999999997</v>
          </cell>
          <cell r="AA24">
            <v>0.24060780878953014</v>
          </cell>
          <cell r="AB24">
            <v>0.17826027999999997</v>
          </cell>
        </row>
        <row r="25">
          <cell r="J25">
            <v>0.30384533987734352</v>
          </cell>
          <cell r="K25">
            <v>0.12012347999999999</v>
          </cell>
          <cell r="AA25">
            <v>0.30384533987734352</v>
          </cell>
          <cell r="AB25">
            <v>0.12012347999999999</v>
          </cell>
        </row>
        <row r="26">
          <cell r="J26">
            <v>0.30310271249564619</v>
          </cell>
          <cell r="K26">
            <v>0.28700284999999998</v>
          </cell>
          <cell r="AA26">
            <v>0.30310271249564619</v>
          </cell>
          <cell r="AB26">
            <v>0.28700284999999998</v>
          </cell>
        </row>
        <row r="27">
          <cell r="J27">
            <v>0</v>
          </cell>
          <cell r="K27">
            <v>0</v>
          </cell>
          <cell r="AA27">
            <v>0</v>
          </cell>
          <cell r="AB27">
            <v>0</v>
          </cell>
        </row>
        <row r="28">
          <cell r="E28">
            <v>0</v>
          </cell>
          <cell r="F28">
            <v>0</v>
          </cell>
          <cell r="J28">
            <v>2.3316232400015533</v>
          </cell>
          <cell r="K28">
            <v>1.8639675299999998</v>
          </cell>
          <cell r="V28">
            <v>0</v>
          </cell>
          <cell r="W28">
            <v>0</v>
          </cell>
          <cell r="AA28">
            <v>2.3316232400015533</v>
          </cell>
          <cell r="AB28">
            <v>1.8639675299999998</v>
          </cell>
        </row>
        <row r="31">
          <cell r="V31">
            <v>0</v>
          </cell>
          <cell r="W31">
            <v>0</v>
          </cell>
        </row>
        <row r="34">
          <cell r="V34">
            <v>0</v>
          </cell>
          <cell r="W34">
            <v>0</v>
          </cell>
          <cell r="AA34">
            <v>5.8516666666666667E-4</v>
          </cell>
          <cell r="AB34">
            <v>1.7814999999999997E-4</v>
          </cell>
        </row>
        <row r="37">
          <cell r="J37">
            <v>4.3548083333333334E-2</v>
          </cell>
          <cell r="K37">
            <v>0</v>
          </cell>
          <cell r="V37">
            <v>0</v>
          </cell>
          <cell r="W37">
            <v>0</v>
          </cell>
          <cell r="AA37">
            <v>4.3548083333333334E-2</v>
          </cell>
          <cell r="AB37">
            <v>0</v>
          </cell>
        </row>
        <row r="38">
          <cell r="J38">
            <v>0</v>
          </cell>
          <cell r="K38">
            <v>0</v>
          </cell>
          <cell r="V38">
            <v>0</v>
          </cell>
          <cell r="W38">
            <v>0</v>
          </cell>
          <cell r="AA38">
            <v>0</v>
          </cell>
          <cell r="AB38">
            <v>0</v>
          </cell>
        </row>
        <row r="40">
          <cell r="J40">
            <v>0.28416908333333335</v>
          </cell>
          <cell r="K40">
            <v>1.38908E-3</v>
          </cell>
          <cell r="V40">
            <v>0</v>
          </cell>
          <cell r="W40">
            <v>0</v>
          </cell>
          <cell r="AA40">
            <v>0.28416908333333335</v>
          </cell>
          <cell r="AB40">
            <v>1.38908E-3</v>
          </cell>
        </row>
        <row r="41">
          <cell r="J41">
            <v>0.47286281040833333</v>
          </cell>
          <cell r="K41">
            <v>1.2351819999999999E-2</v>
          </cell>
          <cell r="V41">
            <v>0</v>
          </cell>
          <cell r="W41">
            <v>0</v>
          </cell>
          <cell r="AA41">
            <v>0.47286281040833333</v>
          </cell>
          <cell r="AB41">
            <v>1.2351819999999999E-2</v>
          </cell>
        </row>
        <row r="42">
          <cell r="J42">
            <v>0</v>
          </cell>
          <cell r="K42">
            <v>0</v>
          </cell>
          <cell r="V42">
            <v>0</v>
          </cell>
          <cell r="W42">
            <v>0</v>
          </cell>
          <cell r="AA42">
            <v>0</v>
          </cell>
          <cell r="AB42">
            <v>0</v>
          </cell>
        </row>
        <row r="43">
          <cell r="E43">
            <v>0</v>
          </cell>
          <cell r="F43">
            <v>0</v>
          </cell>
          <cell r="J43">
            <v>1.5072570738052713E-2</v>
          </cell>
          <cell r="K43">
            <v>9.5530000000000007E-3</v>
          </cell>
          <cell r="V43">
            <v>0</v>
          </cell>
          <cell r="W43">
            <v>0</v>
          </cell>
          <cell r="AA43">
            <v>1.5072570738052713E-2</v>
          </cell>
          <cell r="AB43">
            <v>9.5530000000000007E-3</v>
          </cell>
        </row>
        <row r="44">
          <cell r="E44">
            <v>0</v>
          </cell>
          <cell r="F44">
            <v>0</v>
          </cell>
          <cell r="J44">
            <v>0.81623771447971938</v>
          </cell>
          <cell r="K44">
            <v>2.3472050000000001E-2</v>
          </cell>
          <cell r="V44">
            <v>0</v>
          </cell>
          <cell r="W44">
            <v>0</v>
          </cell>
          <cell r="AA44">
            <v>0.81623771447971938</v>
          </cell>
          <cell r="AB44">
            <v>2.3472050000000001E-2</v>
          </cell>
        </row>
        <row r="47">
          <cell r="E47">
            <v>0</v>
          </cell>
          <cell r="F47">
            <v>0</v>
          </cell>
          <cell r="V47">
            <v>0</v>
          </cell>
          <cell r="W47">
            <v>0</v>
          </cell>
        </row>
      </sheetData>
      <sheetData sheetId="10">
        <row r="10">
          <cell r="B10">
            <v>233250933.21599999</v>
          </cell>
        </row>
      </sheetData>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ed Data"/>
      <sheetName val="Consolidated Variance Data"/>
      <sheetName val="NYCT"/>
      <sheetName val="SIR"/>
      <sheetName val="LIRR"/>
      <sheetName val="MNR"/>
      <sheetName val="B&amp;T"/>
      <sheetName val="MTAHQ"/>
      <sheetName val="MTA Bus"/>
      <sheetName val="FMTAC"/>
      <sheetName val="MTACC"/>
    </sheetNames>
    <sheetDataSet>
      <sheetData sheetId="0">
        <row r="76">
          <cell r="E76">
            <v>231.8</v>
          </cell>
          <cell r="F76">
            <v>189.8</v>
          </cell>
          <cell r="X76">
            <v>231.8</v>
          </cell>
          <cell r="Y76">
            <v>189.8</v>
          </cell>
        </row>
      </sheetData>
      <sheetData sheetId="1">
        <row r="82">
          <cell r="D82">
            <v>42</v>
          </cell>
        </row>
      </sheetData>
      <sheetData sheetId="2"/>
      <sheetData sheetId="3"/>
      <sheetData sheetId="4"/>
      <sheetData sheetId="5"/>
      <sheetData sheetId="6"/>
      <sheetData sheetId="7"/>
      <sheetData sheetId="8"/>
      <sheetData sheetId="9"/>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ension_Member List"/>
      <sheetName val="TOC"/>
      <sheetName val="INPUT"/>
      <sheetName val="Instructions for DMB &amp; MTABUDI"/>
      <sheetName val="Actuals Dashboard"/>
      <sheetName val="Actuals Status Report"/>
      <sheetName val="Variance Only Report"/>
      <sheetName val="Variance Only Report (2)"/>
      <sheetName val="Variance Only Report (3)"/>
      <sheetName val="Variance Only Report Only - TSA"/>
      <sheetName val="Variances Only Sorted"/>
      <sheetName val="$ and % Variances Sorted"/>
      <sheetName val="Sheet1"/>
      <sheetName val="$ and % Variances Unsorted"/>
      <sheetName val="Mthly Var-Subsidies &amp; DS"/>
      <sheetName val="BvA by Agency Details Month"/>
      <sheetName val="BvA by Agency Details YTD"/>
      <sheetName val="BvA Detail by Agency Month"/>
      <sheetName val="BvA Detail by Agency YTD"/>
      <sheetName val="BW Status"/>
      <sheetName val="BudgetWatch BvA MTH &amp; YTD"/>
      <sheetName val="Sheet2"/>
      <sheetName val="BW Variance Only Report"/>
      <sheetName val="BW Variance Only Report (1)"/>
      <sheetName val="BW BvA Detail by Agency MTHTYD "/>
      <sheetName val="BW Variances Only Sorted"/>
      <sheetName val="BW BvA by Agency Details Month"/>
      <sheetName val="BW BvA by Agency Details YTD"/>
      <sheetName val="BW $ Var Sorted Vertical (1)"/>
      <sheetName val="BW $ Var Sorted Vertical (2)"/>
      <sheetName val="Actuals OTD Status Report"/>
      <sheetName val="Overtime Decomp by Agency (1)"/>
      <sheetName val="Overtime Decomp by Agency (2)"/>
      <sheetName val="OT Decomp Sorted Horizontal"/>
      <sheetName val="OT Decomp Sorted Vertical"/>
      <sheetName val="OT Decomp PQ"/>
      <sheetName val="Overtime Decomp Trends (1)"/>
      <sheetName val="Overtime Decomp Trends (2)"/>
      <sheetName val="Overtime Decomp Trends Hrs (1)"/>
      <sheetName val="Overtime Decomp ER Trends"/>
      <sheetName val="Overtime Decomp Trends (3)X"/>
      <sheetName val="Overtime Decomp Trends (4)"/>
      <sheetName val="Charts by Month"/>
      <sheetName val="Sheet3"/>
      <sheetName val="Pos Actuals Status Report"/>
      <sheetName val="Pos Details by Agency (1)"/>
      <sheetName val="Pos Details by Agency (2)"/>
      <sheetName val="Pos Details by Agency (3)"/>
      <sheetName val="Pos Details by Agency (4)"/>
      <sheetName val="Pos Variances Sorted by Agency"/>
      <sheetName val="Pos Charts"/>
      <sheetName val="Agency BvA Detail MTD"/>
      <sheetName val="Agency BvA Detail YTD"/>
      <sheetName val="Overtime Decomp by Agency ( (3)"/>
      <sheetName val="Variance Req"/>
      <sheetName val="BudgetWatch BvA MTH &amp; YTD (2)"/>
      <sheetName val="BudgetWatch BvA MTH &amp; YTD (3)"/>
      <sheetName val="MTD &amp; YTD ACTS {MTABUDI}"/>
      <sheetName val="MTD &amp; YTD VAR {DMB}"/>
      <sheetName val="MTD &amp; YTD VAR {DMB}_Sort"/>
      <sheetName val="BvA Detail by Agency "/>
      <sheetName val="January 2020 Consolidated Sm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5">
          <cell r="Y25">
            <v>9.5563811249317254</v>
          </cell>
          <cell r="AJ25">
            <v>17.508216042662418</v>
          </cell>
        </row>
        <row r="29">
          <cell r="Y29">
            <v>-2.0040495451104903</v>
          </cell>
          <cell r="AJ29">
            <v>-0.4249120151830435</v>
          </cell>
        </row>
        <row r="30">
          <cell r="Y30">
            <v>9.9516096874993991</v>
          </cell>
          <cell r="AJ30">
            <v>12.603023450876453</v>
          </cell>
        </row>
        <row r="35">
          <cell r="Y35">
            <v>-6.476632713758061</v>
          </cell>
          <cell r="AJ35">
            <v>-19.82398899343098</v>
          </cell>
        </row>
        <row r="38">
          <cell r="Y38">
            <v>0.54907789473195834</v>
          </cell>
          <cell r="AJ38">
            <v>1.2706912457026187</v>
          </cell>
        </row>
        <row r="42">
          <cell r="Y42">
            <v>-0.59862313</v>
          </cell>
          <cell r="AJ42">
            <v>-1.556932272187749</v>
          </cell>
        </row>
        <row r="45">
          <cell r="Y45">
            <v>2.3765190636278533</v>
          </cell>
          <cell r="AJ45">
            <v>4.3230422043979733</v>
          </cell>
        </row>
        <row r="56">
          <cell r="Y56">
            <v>1.9340928099999992</v>
          </cell>
          <cell r="AJ56">
            <v>27.077701032279265</v>
          </cell>
        </row>
        <row r="83">
          <cell r="Y83">
            <v>-32.408919584725965</v>
          </cell>
          <cell r="AJ83">
            <v>-17.968979692252553</v>
          </cell>
        </row>
        <row r="86">
          <cell r="Y86">
            <v>16.514501359434988</v>
          </cell>
          <cell r="AJ86">
            <v>25.680743036653304</v>
          </cell>
        </row>
        <row r="87">
          <cell r="Y87">
            <v>0.63381735508780501</v>
          </cell>
          <cell r="AJ87">
            <v>4.3065673513409539</v>
          </cell>
        </row>
        <row r="92">
          <cell r="Y92">
            <v>6.2574080595247921</v>
          </cell>
          <cell r="AJ92">
            <v>19.301996548726759</v>
          </cell>
        </row>
        <row r="95">
          <cell r="Y95">
            <v>9.2364169999999995E-2</v>
          </cell>
          <cell r="AJ95" t="str">
            <v>*</v>
          </cell>
        </row>
        <row r="99">
          <cell r="Y99">
            <v>0</v>
          </cell>
          <cell r="AJ99" t="str">
            <v>-</v>
          </cell>
        </row>
        <row r="102">
          <cell r="Y102">
            <v>7.733178201820496</v>
          </cell>
          <cell r="AJ102">
            <v>58.105557850766274</v>
          </cell>
        </row>
      </sheetData>
      <sheetData sheetId="18">
        <row r="25">
          <cell r="Y25">
            <v>9.5563811249317254</v>
          </cell>
          <cell r="AJ25">
            <v>17.508216042662418</v>
          </cell>
        </row>
        <row r="29">
          <cell r="Y29">
            <v>-2.0040495451104903</v>
          </cell>
          <cell r="AJ29">
            <v>-0.4249120151830435</v>
          </cell>
        </row>
        <row r="30">
          <cell r="Y30">
            <v>9.9516096874993991</v>
          </cell>
          <cell r="AJ30">
            <v>12.603023450876453</v>
          </cell>
        </row>
        <row r="35">
          <cell r="Y35">
            <v>-6.476632713758061</v>
          </cell>
          <cell r="AJ35">
            <v>-19.82398899343098</v>
          </cell>
        </row>
        <row r="38">
          <cell r="Y38">
            <v>0.54907789473195834</v>
          </cell>
          <cell r="AJ38">
            <v>1.2706912457026187</v>
          </cell>
        </row>
        <row r="42">
          <cell r="Y42">
            <v>-0.59862313</v>
          </cell>
          <cell r="AJ42">
            <v>-1.556932272187749</v>
          </cell>
        </row>
        <row r="45">
          <cell r="Y45">
            <v>2.3765190636278533</v>
          </cell>
          <cell r="AJ45">
            <v>4.3230422043979733</v>
          </cell>
        </row>
        <row r="56">
          <cell r="Y56">
            <v>1.9340928099999992</v>
          </cell>
          <cell r="AJ56">
            <v>27.077701032279265</v>
          </cell>
        </row>
        <row r="83">
          <cell r="Y83">
            <v>-32.408919584725965</v>
          </cell>
          <cell r="AJ83">
            <v>-17.968979692252553</v>
          </cell>
        </row>
        <row r="86">
          <cell r="Y86">
            <v>16.514501359434988</v>
          </cell>
          <cell r="AJ86">
            <v>25.680743036653304</v>
          </cell>
        </row>
        <row r="87">
          <cell r="Y87">
            <v>0.63381735508780501</v>
          </cell>
          <cell r="AJ87">
            <v>4.3065673513409539</v>
          </cell>
        </row>
        <row r="92">
          <cell r="Y92">
            <v>6.2574080595247921</v>
          </cell>
          <cell r="AJ92">
            <v>19.301996548726759</v>
          </cell>
        </row>
        <row r="95">
          <cell r="Y95">
            <v>9.2364169999999995E-2</v>
          </cell>
          <cell r="AJ95" t="str">
            <v>*</v>
          </cell>
        </row>
        <row r="99">
          <cell r="Y99">
            <v>0</v>
          </cell>
          <cell r="AJ99" t="str">
            <v>-</v>
          </cell>
        </row>
        <row r="102">
          <cell r="Y102">
            <v>7.733178201820496</v>
          </cell>
          <cell r="AJ102">
            <v>58.105557850766274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G96"/>
  <sheetViews>
    <sheetView topLeftCell="B2" zoomScale="75" zoomScaleNormal="75" workbookViewId="0">
      <selection activeCell="C7" sqref="C7:R7"/>
    </sheetView>
  </sheetViews>
  <sheetFormatPr defaultColWidth="9.140625" defaultRowHeight="12.75"/>
  <cols>
    <col min="1" max="1" width="19.140625" style="8" hidden="1" customWidth="1"/>
    <col min="2" max="2" width="0.5703125" style="8" customWidth="1"/>
    <col min="3" max="3" width="57.140625" style="8" customWidth="1"/>
    <col min="4" max="4" width="0.7109375" style="8" customWidth="1"/>
    <col min="5" max="5" width="14.28515625" style="9" customWidth="1"/>
    <col min="6" max="6" width="13.140625" style="9" customWidth="1"/>
    <col min="7" max="7" width="11.7109375" style="10" customWidth="1"/>
    <col min="8" max="8" width="11.7109375" style="11" customWidth="1"/>
    <col min="9" max="9" width="0.85546875" style="11" customWidth="1"/>
    <col min="10" max="11" width="11.85546875" style="9" customWidth="1"/>
    <col min="12" max="12" width="11.85546875" style="10" customWidth="1"/>
    <col min="13" max="13" width="11.7109375" style="8" customWidth="1"/>
    <col min="14" max="14" width="0.85546875" style="8" customWidth="1"/>
    <col min="15" max="15" width="13.85546875" style="9" customWidth="1"/>
    <col min="16" max="16" width="12.85546875" style="9" customWidth="1"/>
    <col min="17" max="17" width="11.85546875" style="10" customWidth="1"/>
    <col min="18" max="18" width="11.7109375" style="8" customWidth="1"/>
    <col min="19" max="19" width="0.85546875" style="8" customWidth="1"/>
    <col min="20" max="20" width="0.5703125" style="8" customWidth="1"/>
    <col min="21" max="21" width="0.140625" style="8" customWidth="1"/>
    <col min="22" max="22" width="57" style="8" customWidth="1"/>
    <col min="23" max="23" width="0.85546875" style="8" customWidth="1"/>
    <col min="24" max="24" width="14.5703125" style="9" customWidth="1"/>
    <col min="25" max="25" width="14" style="9" customWidth="1"/>
    <col min="26" max="26" width="12" style="10" bestFit="1" customWidth="1"/>
    <col min="27" max="27" width="11.7109375" style="8" customWidth="1"/>
    <col min="28" max="28" width="0.85546875" style="8" customWidth="1"/>
    <col min="29" max="31" width="11.7109375" style="9" customWidth="1"/>
    <col min="32" max="32" width="11.7109375" style="8" customWidth="1"/>
    <col min="33" max="33" width="0.7109375" style="8" customWidth="1"/>
    <col min="34" max="34" width="14.28515625" style="9" customWidth="1"/>
    <col min="35" max="35" width="14.5703125" style="9" customWidth="1"/>
    <col min="36" max="36" width="11.7109375" style="9" customWidth="1"/>
    <col min="37" max="37" width="11.7109375" style="8" customWidth="1"/>
    <col min="38" max="38" width="0.7109375" style="8" customWidth="1"/>
    <col min="39" max="69" width="9.140625" style="8"/>
    <col min="70" max="70" width="35.140625" style="8" customWidth="1"/>
    <col min="71" max="71" width="3.85546875" style="8" customWidth="1"/>
    <col min="72" max="72" width="11.28515625" style="8" customWidth="1"/>
    <col min="73" max="73" width="14.7109375" style="8" customWidth="1"/>
    <col min="74" max="16384" width="9.140625" style="8"/>
  </cols>
  <sheetData>
    <row r="1" spans="1:85" ht="12.75" hidden="1" customHeight="1">
      <c r="E1" s="9" t="s">
        <v>64</v>
      </c>
      <c r="F1" s="9" t="s">
        <v>65</v>
      </c>
      <c r="J1" s="9" t="s">
        <v>66</v>
      </c>
      <c r="K1" s="9" t="s">
        <v>67</v>
      </c>
      <c r="X1" s="9" t="s">
        <v>68</v>
      </c>
      <c r="Y1" s="9" t="s">
        <v>69</v>
      </c>
      <c r="AA1" s="11"/>
      <c r="AB1" s="11"/>
      <c r="AC1" s="9" t="s">
        <v>70</v>
      </c>
      <c r="AD1" s="9" t="s">
        <v>71</v>
      </c>
      <c r="BT1" s="12" t="s">
        <v>72</v>
      </c>
      <c r="BU1" s="12" t="s">
        <v>73</v>
      </c>
    </row>
    <row r="2" spans="1:85" ht="12.75" customHeight="1"/>
    <row r="3" spans="1:85" ht="12" customHeight="1">
      <c r="B3" s="13"/>
      <c r="C3" s="14"/>
      <c r="D3" s="14"/>
      <c r="E3" s="15"/>
      <c r="F3" s="16"/>
      <c r="G3" s="17"/>
      <c r="H3" s="18"/>
      <c r="I3" s="18"/>
      <c r="J3" s="15"/>
      <c r="K3" s="15"/>
      <c r="L3" s="19"/>
      <c r="M3" s="14"/>
      <c r="N3" s="14"/>
      <c r="O3" s="15"/>
      <c r="P3" s="20"/>
      <c r="Q3" s="21"/>
      <c r="R3" s="22"/>
      <c r="S3" s="23"/>
      <c r="U3" s="13"/>
      <c r="V3" s="14"/>
      <c r="W3" s="14"/>
      <c r="X3" s="15"/>
      <c r="Y3" s="16"/>
      <c r="Z3" s="17"/>
      <c r="AA3" s="18"/>
      <c r="AB3" s="18"/>
      <c r="AC3" s="15"/>
      <c r="AD3" s="15"/>
      <c r="AE3" s="15"/>
      <c r="AF3" s="14"/>
      <c r="AG3" s="14"/>
      <c r="AH3" s="15"/>
      <c r="AI3" s="20"/>
      <c r="AJ3" s="20"/>
      <c r="AK3" s="22"/>
      <c r="AL3" s="23"/>
    </row>
    <row r="4" spans="1:85" ht="19.5" customHeight="1">
      <c r="B4" s="24"/>
      <c r="C4" s="189" t="s">
        <v>0</v>
      </c>
      <c r="D4" s="189"/>
      <c r="E4" s="189"/>
      <c r="F4" s="189"/>
      <c r="G4" s="189"/>
      <c r="H4" s="189"/>
      <c r="I4" s="189"/>
      <c r="J4" s="189"/>
      <c r="K4" s="189"/>
      <c r="L4" s="189"/>
      <c r="M4" s="189"/>
      <c r="N4" s="189"/>
      <c r="O4" s="189"/>
      <c r="P4" s="189"/>
      <c r="Q4" s="189"/>
      <c r="R4" s="189"/>
      <c r="S4" s="25"/>
      <c r="T4" s="26"/>
      <c r="U4" s="27"/>
      <c r="V4" s="189" t="s">
        <v>0</v>
      </c>
      <c r="W4" s="189"/>
      <c r="X4" s="189"/>
      <c r="Y4" s="189"/>
      <c r="Z4" s="189"/>
      <c r="AA4" s="189"/>
      <c r="AB4" s="189"/>
      <c r="AC4" s="189"/>
      <c r="AD4" s="189"/>
      <c r="AE4" s="189"/>
      <c r="AF4" s="189"/>
      <c r="AG4" s="189"/>
      <c r="AH4" s="189"/>
      <c r="AI4" s="189"/>
      <c r="AJ4" s="189"/>
      <c r="AK4" s="189"/>
      <c r="AL4" s="25"/>
      <c r="BM4" s="28" t="s">
        <v>74</v>
      </c>
    </row>
    <row r="5" spans="1:85" ht="15.75" customHeight="1">
      <c r="B5" s="24"/>
      <c r="C5" s="189" t="s">
        <v>144</v>
      </c>
      <c r="D5" s="189"/>
      <c r="E5" s="189"/>
      <c r="F5" s="189"/>
      <c r="G5" s="189"/>
      <c r="H5" s="189"/>
      <c r="I5" s="189"/>
      <c r="J5" s="189"/>
      <c r="K5" s="189"/>
      <c r="L5" s="189"/>
      <c r="M5" s="189"/>
      <c r="N5" s="189"/>
      <c r="O5" s="189"/>
      <c r="P5" s="189"/>
      <c r="Q5" s="189"/>
      <c r="R5" s="189"/>
      <c r="S5" s="25"/>
      <c r="T5" s="26"/>
      <c r="U5" s="27"/>
      <c r="V5" s="189" t="str">
        <f>C5</f>
        <v>FEBRUARY FINANCIAL PLAN - 2016 ADOPTED BUDGET</v>
      </c>
      <c r="W5" s="189"/>
      <c r="X5" s="189"/>
      <c r="Y5" s="189"/>
      <c r="Z5" s="189"/>
      <c r="AA5" s="189"/>
      <c r="AB5" s="189"/>
      <c r="AC5" s="189"/>
      <c r="AD5" s="189"/>
      <c r="AE5" s="189"/>
      <c r="AF5" s="189"/>
      <c r="AG5" s="189"/>
      <c r="AH5" s="189"/>
      <c r="AI5" s="189"/>
      <c r="AJ5" s="189"/>
      <c r="AK5" s="189"/>
      <c r="AL5" s="25"/>
    </row>
    <row r="6" spans="1:85" ht="16.5" customHeight="1">
      <c r="B6" s="24"/>
      <c r="C6" s="189" t="s">
        <v>75</v>
      </c>
      <c r="D6" s="189"/>
      <c r="E6" s="189"/>
      <c r="F6" s="189"/>
      <c r="G6" s="189"/>
      <c r="H6" s="189"/>
      <c r="I6" s="189"/>
      <c r="J6" s="189"/>
      <c r="K6" s="189"/>
      <c r="L6" s="189"/>
      <c r="M6" s="189"/>
      <c r="N6" s="189"/>
      <c r="O6" s="189"/>
      <c r="P6" s="189"/>
      <c r="Q6" s="189"/>
      <c r="R6" s="189"/>
      <c r="S6" s="25"/>
      <c r="T6" s="26"/>
      <c r="U6" s="27"/>
      <c r="V6" s="189" t="s">
        <v>75</v>
      </c>
      <c r="W6" s="189"/>
      <c r="X6" s="189"/>
      <c r="Y6" s="189"/>
      <c r="Z6" s="189"/>
      <c r="AA6" s="189"/>
      <c r="AB6" s="189"/>
      <c r="AC6" s="189"/>
      <c r="AD6" s="189"/>
      <c r="AE6" s="189"/>
      <c r="AF6" s="189"/>
      <c r="AG6" s="189"/>
      <c r="AH6" s="189"/>
      <c r="AI6" s="189"/>
      <c r="AJ6" s="189"/>
      <c r="AK6" s="189"/>
      <c r="AL6" s="29"/>
    </row>
    <row r="7" spans="1:85" ht="19.5" customHeight="1" thickBot="1">
      <c r="B7" s="24"/>
      <c r="C7" s="191" t="s">
        <v>143</v>
      </c>
      <c r="D7" s="191"/>
      <c r="E7" s="191"/>
      <c r="F7" s="191"/>
      <c r="G7" s="191"/>
      <c r="H7" s="191"/>
      <c r="I7" s="191"/>
      <c r="J7" s="191"/>
      <c r="K7" s="191"/>
      <c r="L7" s="191"/>
      <c r="M7" s="191"/>
      <c r="N7" s="191"/>
      <c r="O7" s="191"/>
      <c r="P7" s="191"/>
      <c r="Q7" s="191"/>
      <c r="R7" s="191"/>
      <c r="S7" s="30"/>
      <c r="T7" s="26"/>
      <c r="U7" s="27"/>
      <c r="V7" s="191" t="s">
        <v>141</v>
      </c>
      <c r="W7" s="191"/>
      <c r="X7" s="191"/>
      <c r="Y7" s="191"/>
      <c r="Z7" s="191"/>
      <c r="AA7" s="191"/>
      <c r="AB7" s="191"/>
      <c r="AC7" s="191"/>
      <c r="AD7" s="191"/>
      <c r="AE7" s="191"/>
      <c r="AF7" s="191"/>
      <c r="AG7" s="191"/>
      <c r="AH7" s="191"/>
      <c r="AI7" s="191"/>
      <c r="AJ7" s="191"/>
      <c r="AK7" s="191"/>
      <c r="AL7" s="30"/>
      <c r="BO7" s="31" t="s">
        <v>76</v>
      </c>
      <c r="BU7" s="8" t="s">
        <v>77</v>
      </c>
    </row>
    <row r="8" spans="1:85" ht="12.75" customHeight="1">
      <c r="B8" s="24"/>
      <c r="C8" s="190" t="s">
        <v>1</v>
      </c>
      <c r="D8" s="190"/>
      <c r="E8" s="190"/>
      <c r="F8" s="190"/>
      <c r="G8" s="190"/>
      <c r="H8" s="190"/>
      <c r="I8" s="190"/>
      <c r="J8" s="190"/>
      <c r="K8" s="190"/>
      <c r="L8" s="190"/>
      <c r="M8" s="190"/>
      <c r="N8" s="190"/>
      <c r="O8" s="190"/>
      <c r="P8" s="190"/>
      <c r="Q8" s="190"/>
      <c r="R8" s="190"/>
      <c r="S8" s="32"/>
      <c r="T8" s="26"/>
      <c r="U8" s="27"/>
      <c r="V8" s="190" t="s">
        <v>1</v>
      </c>
      <c r="W8" s="190"/>
      <c r="X8" s="190"/>
      <c r="Y8" s="190"/>
      <c r="Z8" s="190"/>
      <c r="AA8" s="190"/>
      <c r="AB8" s="190"/>
      <c r="AC8" s="190"/>
      <c r="AD8" s="190"/>
      <c r="AE8" s="190"/>
      <c r="AF8" s="190"/>
      <c r="AG8" s="190"/>
      <c r="AH8" s="190"/>
      <c r="AI8" s="190"/>
      <c r="AJ8" s="190"/>
      <c r="AK8" s="190"/>
      <c r="AL8" s="32"/>
      <c r="BN8" s="33" t="s">
        <v>78</v>
      </c>
      <c r="BO8" s="34"/>
      <c r="BP8" s="34"/>
      <c r="BQ8" s="34"/>
      <c r="BR8" s="34"/>
      <c r="BS8" s="35"/>
    </row>
    <row r="9" spans="1:85" ht="12.75" customHeight="1">
      <c r="B9" s="24"/>
      <c r="C9" s="36"/>
      <c r="D9" s="36"/>
      <c r="E9" s="37"/>
      <c r="F9" s="37"/>
      <c r="G9" s="38"/>
      <c r="H9" s="39"/>
      <c r="I9" s="39"/>
      <c r="J9" s="37"/>
      <c r="K9" s="37"/>
      <c r="L9" s="38"/>
      <c r="M9" s="36"/>
      <c r="N9" s="36"/>
      <c r="O9" s="37"/>
      <c r="P9" s="37"/>
      <c r="Q9" s="38"/>
      <c r="R9" s="36"/>
      <c r="S9" s="40"/>
      <c r="U9" s="24"/>
      <c r="V9" s="36"/>
      <c r="W9" s="36"/>
      <c r="X9" s="37"/>
      <c r="Y9" s="37"/>
      <c r="Z9" s="38"/>
      <c r="AA9" s="39"/>
      <c r="AB9" s="39"/>
      <c r="AC9" s="37"/>
      <c r="AD9" s="37"/>
      <c r="AE9" s="37"/>
      <c r="AF9" s="36"/>
      <c r="AG9" s="36"/>
      <c r="AH9" s="37"/>
      <c r="AI9" s="37"/>
      <c r="AJ9" s="37"/>
      <c r="AK9" s="36"/>
      <c r="AL9" s="40"/>
      <c r="BN9" s="41" t="s">
        <v>79</v>
      </c>
      <c r="BO9" s="42"/>
      <c r="BP9" s="43" t="s">
        <v>80</v>
      </c>
      <c r="BQ9" s="42"/>
      <c r="BR9" s="42"/>
      <c r="BS9" s="44"/>
    </row>
    <row r="10" spans="1:85" ht="12.75" customHeight="1">
      <c r="B10" s="24"/>
      <c r="C10" s="36"/>
      <c r="D10" s="36"/>
      <c r="E10" s="187" t="s">
        <v>2</v>
      </c>
      <c r="F10" s="187"/>
      <c r="G10" s="187"/>
      <c r="H10" s="187"/>
      <c r="I10" s="45"/>
      <c r="J10" s="187" t="s">
        <v>43</v>
      </c>
      <c r="K10" s="187"/>
      <c r="L10" s="187"/>
      <c r="M10" s="187"/>
      <c r="N10" s="45"/>
      <c r="O10" s="187" t="s">
        <v>44</v>
      </c>
      <c r="P10" s="187"/>
      <c r="Q10" s="187"/>
      <c r="R10" s="187"/>
      <c r="S10" s="25"/>
      <c r="U10" s="24"/>
      <c r="V10" s="36"/>
      <c r="W10" s="36"/>
      <c r="X10" s="187" t="s">
        <v>2</v>
      </c>
      <c r="Y10" s="187"/>
      <c r="Z10" s="187"/>
      <c r="AA10" s="187"/>
      <c r="AB10" s="45"/>
      <c r="AC10" s="187" t="s">
        <v>43</v>
      </c>
      <c r="AD10" s="187"/>
      <c r="AE10" s="187"/>
      <c r="AF10" s="187"/>
      <c r="AG10" s="45"/>
      <c r="AH10" s="187" t="s">
        <v>44</v>
      </c>
      <c r="AI10" s="187"/>
      <c r="AJ10" s="187"/>
      <c r="AK10" s="187"/>
      <c r="AL10" s="25"/>
      <c r="BN10" s="41" t="s">
        <v>81</v>
      </c>
      <c r="BO10" s="42"/>
      <c r="BP10" s="42"/>
      <c r="BQ10" s="42"/>
      <c r="BR10" s="42"/>
      <c r="BS10" s="44"/>
    </row>
    <row r="11" spans="1:85" ht="12.75" customHeight="1">
      <c r="B11" s="24"/>
      <c r="C11" s="36"/>
      <c r="D11" s="36"/>
      <c r="E11" s="46"/>
      <c r="F11" s="46"/>
      <c r="G11" s="188" t="s">
        <v>45</v>
      </c>
      <c r="H11" s="188"/>
      <c r="I11" s="47"/>
      <c r="J11" s="46"/>
      <c r="K11" s="46"/>
      <c r="L11" s="188" t="s">
        <v>45</v>
      </c>
      <c r="M11" s="188"/>
      <c r="N11" s="47"/>
      <c r="O11" s="46"/>
      <c r="P11" s="46"/>
      <c r="Q11" s="188" t="s">
        <v>45</v>
      </c>
      <c r="R11" s="188"/>
      <c r="S11" s="25"/>
      <c r="U11" s="24"/>
      <c r="V11" s="36"/>
      <c r="W11" s="36"/>
      <c r="X11" s="46"/>
      <c r="Y11" s="46"/>
      <c r="Z11" s="188" t="s">
        <v>45</v>
      </c>
      <c r="AA11" s="188"/>
      <c r="AB11" s="47"/>
      <c r="AC11" s="46"/>
      <c r="AD11" s="46"/>
      <c r="AE11" s="188" t="s">
        <v>45</v>
      </c>
      <c r="AF11" s="188"/>
      <c r="AG11" s="47"/>
      <c r="AH11" s="46"/>
      <c r="AI11" s="46"/>
      <c r="AJ11" s="188" t="s">
        <v>45</v>
      </c>
      <c r="AK11" s="188"/>
      <c r="AL11" s="25"/>
      <c r="BN11" s="41" t="s">
        <v>81</v>
      </c>
      <c r="BO11" s="42"/>
      <c r="BP11" s="48"/>
      <c r="BQ11" s="48"/>
      <c r="BR11" s="48"/>
      <c r="BS11" s="49"/>
      <c r="BT11" s="50"/>
      <c r="BU11" s="50"/>
      <c r="BV11" s="50"/>
      <c r="BW11" s="50"/>
      <c r="BX11" s="50"/>
      <c r="BY11" s="50"/>
      <c r="BZ11" s="50"/>
      <c r="CA11" s="50"/>
      <c r="CB11" s="50"/>
      <c r="CC11" s="50"/>
      <c r="CD11" s="50"/>
      <c r="CE11" s="50"/>
      <c r="CF11" s="50"/>
      <c r="CG11" s="50"/>
    </row>
    <row r="12" spans="1:85" ht="12.75" customHeight="1">
      <c r="B12" s="24"/>
      <c r="C12" s="36"/>
      <c r="D12" s="36"/>
      <c r="E12" s="46"/>
      <c r="F12" s="46"/>
      <c r="G12" s="187" t="s">
        <v>46</v>
      </c>
      <c r="H12" s="187"/>
      <c r="I12" s="47"/>
      <c r="J12" s="46"/>
      <c r="K12" s="46"/>
      <c r="L12" s="187" t="s">
        <v>46</v>
      </c>
      <c r="M12" s="187"/>
      <c r="N12" s="47"/>
      <c r="O12" s="46"/>
      <c r="P12" s="46"/>
      <c r="Q12" s="187" t="s">
        <v>46</v>
      </c>
      <c r="R12" s="187"/>
      <c r="S12" s="25"/>
      <c r="U12" s="24"/>
      <c r="V12" s="36"/>
      <c r="W12" s="36"/>
      <c r="X12" s="46"/>
      <c r="Y12" s="46"/>
      <c r="Z12" s="187" t="s">
        <v>46</v>
      </c>
      <c r="AA12" s="187"/>
      <c r="AB12" s="47"/>
      <c r="AC12" s="46"/>
      <c r="AD12" s="46"/>
      <c r="AE12" s="187" t="s">
        <v>46</v>
      </c>
      <c r="AF12" s="187"/>
      <c r="AG12" s="47"/>
      <c r="AH12" s="46"/>
      <c r="AI12" s="46"/>
      <c r="AJ12" s="187" t="s">
        <v>46</v>
      </c>
      <c r="AK12" s="187"/>
      <c r="AL12" s="25"/>
      <c r="BN12" s="41" t="s">
        <v>81</v>
      </c>
      <c r="BO12" s="42"/>
      <c r="BP12" s="41" t="s">
        <v>81</v>
      </c>
      <c r="BQ12" s="42"/>
      <c r="BR12" s="42"/>
      <c r="BS12" s="44"/>
    </row>
    <row r="13" spans="1:85" ht="31.5" customHeight="1">
      <c r="B13" s="24"/>
      <c r="C13" s="36"/>
      <c r="D13" s="36"/>
      <c r="E13" s="51" t="s">
        <v>145</v>
      </c>
      <c r="F13" s="51" t="s">
        <v>47</v>
      </c>
      <c r="G13" s="52" t="s">
        <v>48</v>
      </c>
      <c r="H13" s="53" t="s">
        <v>49</v>
      </c>
      <c r="I13" s="47"/>
      <c r="J13" s="51" t="str">
        <f>E13</f>
        <v>Adopted
Budget</v>
      </c>
      <c r="K13" s="51" t="s">
        <v>47</v>
      </c>
      <c r="L13" s="52" t="s">
        <v>48</v>
      </c>
      <c r="M13" s="53" t="s">
        <v>49</v>
      </c>
      <c r="N13" s="47"/>
      <c r="O13" s="51" t="str">
        <f>E13</f>
        <v>Adopted
Budget</v>
      </c>
      <c r="P13" s="51" t="s">
        <v>47</v>
      </c>
      <c r="Q13" s="52" t="s">
        <v>48</v>
      </c>
      <c r="R13" s="53" t="s">
        <v>49</v>
      </c>
      <c r="S13" s="25"/>
      <c r="U13" s="24"/>
      <c r="V13" s="36"/>
      <c r="W13" s="36"/>
      <c r="X13" s="51" t="str">
        <f>E13</f>
        <v>Adopted
Budget</v>
      </c>
      <c r="Y13" s="51" t="s">
        <v>47</v>
      </c>
      <c r="Z13" s="52" t="s">
        <v>48</v>
      </c>
      <c r="AA13" s="53" t="s">
        <v>49</v>
      </c>
      <c r="AB13" s="39"/>
      <c r="AC13" s="51" t="str">
        <f>X13</f>
        <v>Adopted
Budget</v>
      </c>
      <c r="AD13" s="51" t="s">
        <v>47</v>
      </c>
      <c r="AE13" s="52" t="s">
        <v>48</v>
      </c>
      <c r="AF13" s="53" t="s">
        <v>49</v>
      </c>
      <c r="AG13" s="47"/>
      <c r="AH13" s="51" t="str">
        <f>AC13</f>
        <v>Adopted
Budget</v>
      </c>
      <c r="AI13" s="51" t="s">
        <v>47</v>
      </c>
      <c r="AJ13" s="52" t="s">
        <v>48</v>
      </c>
      <c r="AK13" s="53" t="s">
        <v>49</v>
      </c>
      <c r="AL13" s="54"/>
      <c r="BN13" s="41" t="s">
        <v>83</v>
      </c>
      <c r="BO13" s="42"/>
      <c r="BP13" s="41" t="s">
        <v>84</v>
      </c>
      <c r="BQ13" s="42"/>
      <c r="BR13" s="42"/>
      <c r="BS13" s="44"/>
    </row>
    <row r="14" spans="1:85" ht="15">
      <c r="B14" s="55"/>
      <c r="C14" s="56" t="s">
        <v>50</v>
      </c>
      <c r="D14" s="36"/>
      <c r="E14" s="37"/>
      <c r="F14" s="37"/>
      <c r="G14" s="38"/>
      <c r="H14" s="39"/>
      <c r="I14" s="39"/>
      <c r="J14" s="37"/>
      <c r="K14" s="37"/>
      <c r="L14" s="38"/>
      <c r="M14" s="36"/>
      <c r="N14" s="39"/>
      <c r="O14" s="37"/>
      <c r="P14" s="37"/>
      <c r="Q14" s="38"/>
      <c r="R14" s="36"/>
      <c r="S14" s="40"/>
      <c r="U14" s="55"/>
      <c r="V14" s="56" t="s">
        <v>50</v>
      </c>
      <c r="W14" s="36"/>
      <c r="X14" s="37"/>
      <c r="Y14" s="37"/>
      <c r="Z14" s="38"/>
      <c r="AA14" s="39"/>
      <c r="AB14" s="39"/>
      <c r="AC14" s="37"/>
      <c r="AD14" s="37"/>
      <c r="AE14" s="38"/>
      <c r="AF14" s="36"/>
      <c r="AG14" s="39"/>
      <c r="AH14" s="37"/>
      <c r="AI14" s="37"/>
      <c r="AJ14" s="38"/>
      <c r="AK14" s="36"/>
      <c r="AL14" s="40"/>
      <c r="BN14" s="41" t="s">
        <v>84</v>
      </c>
      <c r="BO14" s="42"/>
      <c r="BP14" s="42"/>
      <c r="BQ14" s="42"/>
      <c r="BR14" s="42"/>
      <c r="BS14" s="44"/>
    </row>
    <row r="15" spans="1:85" ht="15" thickBot="1">
      <c r="A15" s="8" t="s">
        <v>85</v>
      </c>
      <c r="B15" s="55"/>
      <c r="C15" s="36" t="s">
        <v>51</v>
      </c>
      <c r="D15" s="36"/>
      <c r="E15" s="57">
        <f>[14]NYCT!C21+[14]LIRR!C13+[14]MNR!E16+'[14]MTA Bus'!E14+[14]SIR!B13</f>
        <v>474.49014166362713</v>
      </c>
      <c r="F15" s="57">
        <f>[14]NYCT!D21+[14]LIRR!D13+[14]MNR!F16+'[14]MTA Bus'!F14+[14]SIR!C13</f>
        <v>457.92499675000005</v>
      </c>
      <c r="G15" s="57">
        <f t="shared" ref="G15:G20" si="0">F15-E15</f>
        <v>-16.56514491362708</v>
      </c>
      <c r="H15" s="58">
        <f t="shared" ref="H15:H21" si="1">IF(E15=0,"              -",IF(ABS(G15/E15)&gt;=1,"              *",IF(E15&gt;0,IF(ABS(G15*100/E15)&lt;0.0001, 0, G15*100/E15),IF(ABS(G15*100/E15)&lt;0.0001,0,-G15/E15*100))))</f>
        <v>-3.49114627662177</v>
      </c>
      <c r="I15" s="59"/>
      <c r="J15" s="57">
        <v>0</v>
      </c>
      <c r="K15" s="57">
        <v>0</v>
      </c>
      <c r="L15" s="57">
        <f t="shared" ref="L15:L20" si="2">K15-J15</f>
        <v>0</v>
      </c>
      <c r="M15" s="58" t="str">
        <f t="shared" ref="M15:M21" si="3">IF(J15=0,"              -",IF(ABS(L15/J15)&gt;=1,"              *",IF(J15&gt;0,IF(ABS(L15*100/J15)&lt;0.0001, 0, L15*100/J15),IF(ABS(L15*100/J15)&lt;0.0001,0,-L15/J15*100))))</f>
        <v xml:space="preserve">              -</v>
      </c>
      <c r="N15" s="59"/>
      <c r="O15" s="57">
        <f t="shared" ref="O15:P21" si="4">E15+J15</f>
        <v>474.49014166362713</v>
      </c>
      <c r="P15" s="57">
        <f t="shared" si="4"/>
        <v>457.92499675000005</v>
      </c>
      <c r="Q15" s="57">
        <f t="shared" ref="Q15:Q20" si="5">P15-O15</f>
        <v>-16.56514491362708</v>
      </c>
      <c r="R15" s="58">
        <f t="shared" ref="R15:R21" si="6">IF(O15=0,"              -",IF(ABS(Q15/O15)&gt;=1,"              *",IF(O15&gt;0,IF(ABS(Q15*100/O15)&lt;0.0001, 0, Q15*100/O15),IF(ABS(Q15*100/O15)&lt;0.0001,0,-Q15/O15*100))))</f>
        <v>-3.49114627662177</v>
      </c>
      <c r="S15" s="60"/>
      <c r="T15" s="61"/>
      <c r="U15" s="62"/>
      <c r="V15" s="36" t="s">
        <v>51</v>
      </c>
      <c r="W15" s="36"/>
      <c r="X15" s="57">
        <f>[14]NYCT!S21+[14]LIRR!S13+[14]MNR!X16+'[14]MTA Bus'!V14+[14]SIR!Q13</f>
        <v>474.49014166362713</v>
      </c>
      <c r="Y15" s="57">
        <f>[14]NYCT!T21+[14]LIRR!T13+[14]MNR!Y16+'[14]MTA Bus'!W14+[14]SIR!R13</f>
        <v>457.92499675000005</v>
      </c>
      <c r="Z15" s="57">
        <f t="shared" ref="Z15:Z20" si="7">Y15-X15</f>
        <v>-16.56514491362708</v>
      </c>
      <c r="AA15" s="58">
        <f t="shared" ref="AA15:AA21" si="8">IF(X15=0,"              -",IF(ABS(Z15/X15)&gt;=1,"              *",IF(X15&gt;0,IF(ABS(Z15*100/X15)&lt;0.0001, 0, Z15*100/X15),IF(ABS(Z15*100/X15)&lt;0.0001,0,-Z15/X15*100))))</f>
        <v>-3.49114627662177</v>
      </c>
      <c r="AB15" s="59"/>
      <c r="AC15" s="57">
        <f t="shared" ref="AC15:AD19" si="9">J15</f>
        <v>0</v>
      </c>
      <c r="AD15" s="57">
        <f t="shared" si="9"/>
        <v>0</v>
      </c>
      <c r="AE15" s="57">
        <f t="shared" ref="AE15:AE21" si="10">AD15-AC15</f>
        <v>0</v>
      </c>
      <c r="AF15" s="58" t="str">
        <f t="shared" ref="AF15:AF21" si="11">IF(AC15=0,"              -",IF(ABS(AE15/AC15)&gt;=1,"              *",IF(AC15&gt;0,IF(ABS(AE15*100/AC15)&lt;0.0001, 0, AE15*100/AC15),IF(ABS(AE15*100/AC15)&lt;0.0001,0,-AE15/AC15*100))))</f>
        <v xml:space="preserve">              -</v>
      </c>
      <c r="AG15" s="59"/>
      <c r="AH15" s="57">
        <f t="shared" ref="AH15:AI21" si="12">X15+AC15</f>
        <v>474.49014166362713</v>
      </c>
      <c r="AI15" s="57">
        <f t="shared" si="12"/>
        <v>457.92499675000005</v>
      </c>
      <c r="AJ15" s="57">
        <f t="shared" ref="AJ15:AJ20" si="13">AI15-AH15</f>
        <v>-16.56514491362708</v>
      </c>
      <c r="AK15" s="58">
        <f t="shared" ref="AK15:AK21" si="14">IF(AH15=0,"              -",IF(ABS(AJ15/AH15)&gt;=1,"              *",IF(AH15&gt;0,IF(ABS(AJ15*100/AH15)&lt;0.0001, 0, AJ15*100/AH15),IF(ABS(AJ15*100/AH15)&lt;0.0001,0,-AJ15/AH15*100))))</f>
        <v>-3.49114627662177</v>
      </c>
      <c r="AL15" s="63"/>
      <c r="BN15" s="64"/>
      <c r="BO15" s="42"/>
      <c r="BP15" s="42"/>
      <c r="BQ15" s="42"/>
      <c r="BR15" s="42"/>
      <c r="BS15" s="44"/>
      <c r="BT15" s="8">
        <v>384548725</v>
      </c>
      <c r="BU15" s="8">
        <v>382242422.71000004</v>
      </c>
    </row>
    <row r="16" spans="1:85" ht="14.25">
      <c r="A16" s="8" t="s">
        <v>86</v>
      </c>
      <c r="B16" s="65"/>
      <c r="C16" s="36" t="s">
        <v>52</v>
      </c>
      <c r="D16" s="36"/>
      <c r="E16" s="58">
        <f>'[14]B&amp;T '!E14</f>
        <v>132.34350000000001</v>
      </c>
      <c r="F16" s="58">
        <f>'[14]B&amp;T '!F14</f>
        <v>135.459</v>
      </c>
      <c r="G16" s="58">
        <f t="shared" si="0"/>
        <v>3.1154999999999973</v>
      </c>
      <c r="H16" s="58">
        <f t="shared" si="1"/>
        <v>2.3541012592231558</v>
      </c>
      <c r="I16" s="59"/>
      <c r="J16" s="58">
        <v>0</v>
      </c>
      <c r="K16" s="58">
        <v>0</v>
      </c>
      <c r="L16" s="58">
        <f t="shared" si="2"/>
        <v>0</v>
      </c>
      <c r="M16" s="58" t="str">
        <f t="shared" si="3"/>
        <v xml:space="preserve">              -</v>
      </c>
      <c r="N16" s="59"/>
      <c r="O16" s="58">
        <f t="shared" si="4"/>
        <v>132.34350000000001</v>
      </c>
      <c r="P16" s="58">
        <f t="shared" si="4"/>
        <v>135.459</v>
      </c>
      <c r="Q16" s="58">
        <f t="shared" si="5"/>
        <v>3.1154999999999973</v>
      </c>
      <c r="R16" s="58">
        <f t="shared" si="6"/>
        <v>2.3541012592231558</v>
      </c>
      <c r="S16" s="60"/>
      <c r="T16" s="61"/>
      <c r="U16" s="62"/>
      <c r="V16" s="36" t="s">
        <v>52</v>
      </c>
      <c r="W16" s="36"/>
      <c r="X16" s="58">
        <f>'[14]B&amp;T '!X14</f>
        <v>132.34350000000001</v>
      </c>
      <c r="Y16" s="58">
        <f>'[14]B&amp;T '!Y14</f>
        <v>135.459</v>
      </c>
      <c r="Z16" s="58">
        <f t="shared" si="7"/>
        <v>3.1154999999999973</v>
      </c>
      <c r="AA16" s="58">
        <f t="shared" si="8"/>
        <v>2.3541012592231558</v>
      </c>
      <c r="AB16" s="59"/>
      <c r="AC16" s="58">
        <f t="shared" si="9"/>
        <v>0</v>
      </c>
      <c r="AD16" s="58">
        <f t="shared" si="9"/>
        <v>0</v>
      </c>
      <c r="AE16" s="58">
        <f t="shared" si="10"/>
        <v>0</v>
      </c>
      <c r="AF16" s="58" t="str">
        <f t="shared" si="11"/>
        <v xml:space="preserve">              -</v>
      </c>
      <c r="AG16" s="59"/>
      <c r="AH16" s="58">
        <f t="shared" si="12"/>
        <v>132.34350000000001</v>
      </c>
      <c r="AI16" s="58">
        <f t="shared" si="12"/>
        <v>135.459</v>
      </c>
      <c r="AJ16" s="58">
        <f t="shared" si="13"/>
        <v>3.1154999999999973</v>
      </c>
      <c r="AK16" s="58">
        <f t="shared" si="14"/>
        <v>2.3541012592231558</v>
      </c>
      <c r="AL16" s="63"/>
      <c r="BN16" s="66" t="e">
        <f>CONCATENATE("July Financial Plan"," - ",FYxxxx," Mid-Year Forecast")</f>
        <v>#REF!</v>
      </c>
      <c r="BO16" s="42"/>
      <c r="BP16" s="42"/>
      <c r="BQ16" s="42"/>
      <c r="BR16" s="42"/>
      <c r="BS16" s="44"/>
      <c r="BT16" s="8">
        <v>114655485</v>
      </c>
      <c r="BU16" s="8">
        <v>116139794</v>
      </c>
    </row>
    <row r="17" spans="1:73" ht="12.75" hidden="1" customHeight="1">
      <c r="A17" s="8" t="s">
        <v>87</v>
      </c>
      <c r="B17" s="24"/>
      <c r="C17" s="36" t="s">
        <v>88</v>
      </c>
      <c r="E17" s="58"/>
      <c r="F17" s="58"/>
      <c r="G17" s="58">
        <f t="shared" si="0"/>
        <v>0</v>
      </c>
      <c r="H17" s="58" t="str">
        <f t="shared" si="1"/>
        <v xml:space="preserve">              -</v>
      </c>
      <c r="I17" s="59"/>
      <c r="J17" s="67">
        <v>0</v>
      </c>
      <c r="K17" s="67">
        <v>0</v>
      </c>
      <c r="L17" s="58">
        <f t="shared" si="2"/>
        <v>0</v>
      </c>
      <c r="M17" s="58" t="str">
        <f t="shared" si="3"/>
        <v xml:space="preserve">              -</v>
      </c>
      <c r="N17" s="59"/>
      <c r="O17" s="58">
        <f t="shared" si="4"/>
        <v>0</v>
      </c>
      <c r="P17" s="58">
        <f t="shared" si="4"/>
        <v>0</v>
      </c>
      <c r="Q17" s="58">
        <f t="shared" si="5"/>
        <v>0</v>
      </c>
      <c r="R17" s="58" t="str">
        <f t="shared" si="6"/>
        <v xml:space="preserve">              -</v>
      </c>
      <c r="S17" s="60"/>
      <c r="T17" s="61"/>
      <c r="U17" s="62"/>
      <c r="V17" s="36" t="s">
        <v>88</v>
      </c>
      <c r="W17" s="68"/>
      <c r="X17" s="58"/>
      <c r="Y17" s="58"/>
      <c r="Z17" s="58">
        <f t="shared" si="7"/>
        <v>0</v>
      </c>
      <c r="AA17" s="58" t="str">
        <f t="shared" si="8"/>
        <v xml:space="preserve">              -</v>
      </c>
      <c r="AB17" s="59"/>
      <c r="AC17" s="67">
        <f t="shared" si="9"/>
        <v>0</v>
      </c>
      <c r="AD17" s="67">
        <f t="shared" si="9"/>
        <v>0</v>
      </c>
      <c r="AE17" s="58">
        <f t="shared" si="10"/>
        <v>0</v>
      </c>
      <c r="AF17" s="58" t="str">
        <f t="shared" si="11"/>
        <v xml:space="preserve">              -</v>
      </c>
      <c r="AG17" s="59"/>
      <c r="AH17" s="58">
        <f t="shared" si="12"/>
        <v>0</v>
      </c>
      <c r="AI17" s="58">
        <f t="shared" si="12"/>
        <v>0</v>
      </c>
      <c r="AJ17" s="58">
        <f t="shared" si="13"/>
        <v>0</v>
      </c>
      <c r="AK17" s="58" t="str">
        <f t="shared" si="14"/>
        <v xml:space="preserve">              -</v>
      </c>
      <c r="AL17" s="63"/>
      <c r="AM17" s="69"/>
      <c r="AN17" s="69"/>
      <c r="AO17" s="69"/>
      <c r="AP17" s="69"/>
      <c r="AQ17" s="69"/>
      <c r="AR17" s="69"/>
      <c r="AS17" s="69"/>
      <c r="AT17" s="69"/>
      <c r="AU17" s="69"/>
      <c r="AV17" s="69"/>
      <c r="AW17" s="69"/>
      <c r="AX17" s="69"/>
      <c r="AY17" s="69"/>
      <c r="AZ17" s="69"/>
      <c r="BA17" s="70"/>
      <c r="BB17" s="58"/>
      <c r="BC17" s="36"/>
      <c r="BD17" s="70"/>
      <c r="BE17" s="58"/>
      <c r="BI17" s="64"/>
      <c r="BJ17" s="42"/>
      <c r="BK17" s="42"/>
      <c r="BL17" s="42"/>
      <c r="BM17" s="42"/>
      <c r="BN17" s="44"/>
      <c r="BT17" s="8">
        <v>0</v>
      </c>
      <c r="BU17" s="8">
        <v>0</v>
      </c>
    </row>
    <row r="18" spans="1:73" ht="12.75" hidden="1" customHeight="1">
      <c r="A18" s="8" t="s">
        <v>89</v>
      </c>
      <c r="B18" s="65"/>
      <c r="C18" s="36" t="s">
        <v>90</v>
      </c>
      <c r="D18" s="36"/>
      <c r="E18" s="58"/>
      <c r="F18" s="58"/>
      <c r="G18" s="58">
        <f t="shared" si="0"/>
        <v>0</v>
      </c>
      <c r="H18" s="58" t="str">
        <f t="shared" si="1"/>
        <v xml:space="preserve">              -</v>
      </c>
      <c r="I18" s="59"/>
      <c r="J18" s="67">
        <v>0</v>
      </c>
      <c r="K18" s="67">
        <v>0</v>
      </c>
      <c r="L18" s="58">
        <f t="shared" si="2"/>
        <v>0</v>
      </c>
      <c r="M18" s="58" t="str">
        <f t="shared" si="3"/>
        <v xml:space="preserve">              -</v>
      </c>
      <c r="N18" s="59"/>
      <c r="O18" s="58">
        <f t="shared" si="4"/>
        <v>0</v>
      </c>
      <c r="P18" s="58">
        <f t="shared" si="4"/>
        <v>0</v>
      </c>
      <c r="Q18" s="58">
        <f t="shared" si="5"/>
        <v>0</v>
      </c>
      <c r="R18" s="58" t="str">
        <f t="shared" si="6"/>
        <v xml:space="preserve">              -</v>
      </c>
      <c r="S18" s="60"/>
      <c r="T18" s="61"/>
      <c r="U18" s="62"/>
      <c r="V18" s="36" t="s">
        <v>90</v>
      </c>
      <c r="W18" s="36"/>
      <c r="X18" s="58"/>
      <c r="Y18" s="58"/>
      <c r="Z18" s="58">
        <f t="shared" si="7"/>
        <v>0</v>
      </c>
      <c r="AA18" s="58" t="str">
        <f t="shared" si="8"/>
        <v xml:space="preserve">              -</v>
      </c>
      <c r="AB18" s="59"/>
      <c r="AC18" s="67">
        <f t="shared" si="9"/>
        <v>0</v>
      </c>
      <c r="AD18" s="67">
        <f t="shared" si="9"/>
        <v>0</v>
      </c>
      <c r="AE18" s="58">
        <f t="shared" si="10"/>
        <v>0</v>
      </c>
      <c r="AF18" s="58" t="str">
        <f t="shared" si="11"/>
        <v xml:space="preserve">              -</v>
      </c>
      <c r="AG18" s="59"/>
      <c r="AH18" s="58">
        <f t="shared" si="12"/>
        <v>0</v>
      </c>
      <c r="AI18" s="58">
        <f t="shared" si="12"/>
        <v>0</v>
      </c>
      <c r="AJ18" s="58">
        <f t="shared" si="13"/>
        <v>0</v>
      </c>
      <c r="AK18" s="58" t="str">
        <f t="shared" si="14"/>
        <v xml:space="preserve">              -</v>
      </c>
      <c r="AL18" s="63"/>
      <c r="BN18" s="42"/>
      <c r="BO18" s="42"/>
      <c r="BP18" s="42"/>
      <c r="BQ18" s="42"/>
      <c r="BR18" s="42"/>
      <c r="BS18" s="42"/>
      <c r="BT18" s="8">
        <v>0</v>
      </c>
      <c r="BU18" s="8">
        <v>0</v>
      </c>
    </row>
    <row r="19" spans="1:73" ht="14.25">
      <c r="A19" s="8" t="s">
        <v>91</v>
      </c>
      <c r="B19" s="65"/>
      <c r="C19" s="36" t="s">
        <v>53</v>
      </c>
      <c r="D19" s="36"/>
      <c r="E19" s="58">
        <f>[14]NYCT!C27+[14]LIRR!C15+[14]MNR!E18+'[14]B&amp;T '!E15+'[14]MTA Bus'!E15+[14]MTAHQ!F17+[14]MTAHQ!F18+[14]SIR!B15+[14]FMTAC!E14+[14]FMTAC!E15</f>
        <v>56.390868666666655</v>
      </c>
      <c r="F19" s="58">
        <f>[14]NYCT!D27+[14]LIRR!D15+[14]MNR!F18+'[14]B&amp;T '!F15+'[14]MTA Bus'!F15+[14]MTAHQ!G17+[14]MTAHQ!G18+[14]SIR!C15+[14]FMTAC!F14+[14]FMTAC!F15</f>
        <v>53.487083509999984</v>
      </c>
      <c r="G19" s="58">
        <f t="shared" si="0"/>
        <v>-2.9037851566666717</v>
      </c>
      <c r="H19" s="58">
        <f t="shared" si="1"/>
        <v>-5.1493889442124079</v>
      </c>
      <c r="I19" s="59"/>
      <c r="J19" s="58">
        <v>0</v>
      </c>
      <c r="K19" s="58">
        <v>0</v>
      </c>
      <c r="L19" s="58">
        <f t="shared" si="2"/>
        <v>0</v>
      </c>
      <c r="M19" s="58" t="str">
        <f t="shared" si="3"/>
        <v xml:space="preserve">              -</v>
      </c>
      <c r="N19" s="59"/>
      <c r="O19" s="58">
        <f t="shared" si="4"/>
        <v>56.390868666666655</v>
      </c>
      <c r="P19" s="58">
        <f t="shared" si="4"/>
        <v>53.487083509999984</v>
      </c>
      <c r="Q19" s="58">
        <f t="shared" si="5"/>
        <v>-2.9037851566666717</v>
      </c>
      <c r="R19" s="58">
        <f t="shared" si="6"/>
        <v>-5.1493889442124079</v>
      </c>
      <c r="S19" s="60"/>
      <c r="T19" s="61"/>
      <c r="U19" s="62"/>
      <c r="V19" s="36" t="s">
        <v>53</v>
      </c>
      <c r="W19" s="36"/>
      <c r="X19" s="58">
        <f>[14]NYCT!S27+[14]LIRR!S15+[14]MNR!X18+'[14]B&amp;T '!X15+'[14]MTA Bus'!V15+[14]MTAHQ!Y17+[14]MTAHQ!Y18+[14]SIR!Q15+[14]FMTAC!V14+[14]FMTAC!V15+'[14]MTA CC'!V16</f>
        <v>56.390868666666655</v>
      </c>
      <c r="Y19" s="58">
        <f>[14]NYCT!T27+[14]LIRR!T15+[14]MNR!Y18+'[14]B&amp;T '!Y15+'[14]MTA Bus'!W15+[14]MTAHQ!Z17+[14]MTAHQ!Z18+[14]SIR!R15+[14]FMTAC!W14+[14]FMTAC!W15+'[14]MTA CC'!W16</f>
        <v>53.487083509999984</v>
      </c>
      <c r="Z19" s="58">
        <f t="shared" si="7"/>
        <v>-2.9037851566666717</v>
      </c>
      <c r="AA19" s="58">
        <f t="shared" si="8"/>
        <v>-5.1493889442124079</v>
      </c>
      <c r="AB19" s="59"/>
      <c r="AC19" s="58">
        <f t="shared" si="9"/>
        <v>0</v>
      </c>
      <c r="AD19" s="58">
        <f t="shared" si="9"/>
        <v>0</v>
      </c>
      <c r="AE19" s="58">
        <f t="shared" si="10"/>
        <v>0</v>
      </c>
      <c r="AF19" s="58" t="str">
        <f t="shared" si="11"/>
        <v xml:space="preserve">              -</v>
      </c>
      <c r="AG19" s="59"/>
      <c r="AH19" s="58">
        <f t="shared" si="12"/>
        <v>56.390868666666655</v>
      </c>
      <c r="AI19" s="58">
        <f t="shared" si="12"/>
        <v>53.487083509999984</v>
      </c>
      <c r="AJ19" s="58">
        <f t="shared" si="13"/>
        <v>-2.9037851566666717</v>
      </c>
      <c r="AK19" s="58">
        <f t="shared" si="14"/>
        <v>-5.1493889442124079</v>
      </c>
      <c r="AL19" s="63"/>
      <c r="BN19" s="64" t="e">
        <f>CONCATENATE("February Financial Plan"," - ",FYxxxx,"  Adopted Budget")</f>
        <v>#REF!</v>
      </c>
      <c r="BO19" s="42"/>
      <c r="BP19" s="42"/>
      <c r="BQ19" s="42"/>
      <c r="BR19" s="42"/>
      <c r="BS19" s="44"/>
      <c r="BT19" s="8">
        <v>48453701.769999996</v>
      </c>
      <c r="BU19" s="8">
        <v>44880804.68</v>
      </c>
    </row>
    <row r="20" spans="1:73" ht="15.75" thickBot="1">
      <c r="A20" s="8" t="s">
        <v>92</v>
      </c>
      <c r="B20" s="65"/>
      <c r="C20" s="36" t="s">
        <v>54</v>
      </c>
      <c r="D20" s="36"/>
      <c r="E20" s="58">
        <f>[14]NYCT!C28+[14]LIRR!C16+[14]MNR!E23+'[14]B&amp;T '!E16+'[14]MTA Bus'!E16+[14]MTAHQ!F19+[14]SIR!B16+[14]FMTAC!E16+'[14]MTA CC'!E17</f>
        <v>0</v>
      </c>
      <c r="F20" s="58">
        <f>[14]NYCT!D28+[14]LIRR!D16+[14]MNR!F23+'[14]B&amp;T '!F16+'[14]MTA Bus'!F16+[14]MTAHQ!G19+[14]SIR!C16+[14]FMTAC!F16+'[14]MTA CC'!F17</f>
        <v>0</v>
      </c>
      <c r="G20" s="58">
        <f t="shared" si="0"/>
        <v>0</v>
      </c>
      <c r="H20" s="58" t="str">
        <f t="shared" si="1"/>
        <v xml:space="preserve">              -</v>
      </c>
      <c r="I20" s="59"/>
      <c r="J20" s="58">
        <f>[14]NYCT!H28+[14]LIRR!H16+[14]MNR!J23+'[14]B&amp;T '!J16+'[14]MTA Bus'!J16+[14]MTAHQ!K19+[14]SIR!G16+'[14]MTA CC'!J17</f>
        <v>134.57055215901624</v>
      </c>
      <c r="K20" s="58">
        <f>[14]NYCT!I28+[14]LIRR!I16+[14]MNR!K23+'[14]B&amp;T '!K16+'[14]MTA Bus'!K16+[14]MTAHQ!L19+[14]SIR!H16+'[14]MTA CC'!K17</f>
        <v>116.4144031199996</v>
      </c>
      <c r="L20" s="58">
        <f t="shared" si="2"/>
        <v>-18.15614903901664</v>
      </c>
      <c r="M20" s="58">
        <f t="shared" si="3"/>
        <v>-13.491918363805404</v>
      </c>
      <c r="N20" s="59"/>
      <c r="O20" s="58">
        <f t="shared" si="4"/>
        <v>134.57055215901624</v>
      </c>
      <c r="P20" s="58">
        <f t="shared" si="4"/>
        <v>116.4144031199996</v>
      </c>
      <c r="Q20" s="58">
        <f t="shared" si="5"/>
        <v>-18.15614903901664</v>
      </c>
      <c r="R20" s="58">
        <f t="shared" si="6"/>
        <v>-13.491918363805404</v>
      </c>
      <c r="S20" s="60"/>
      <c r="T20" s="61"/>
      <c r="U20" s="62"/>
      <c r="V20" s="36" t="s">
        <v>54</v>
      </c>
      <c r="W20" s="36"/>
      <c r="X20" s="58">
        <f>[14]NYCT!S28+[14]LIRR!S16+[14]MNR!E23+'[14]B&amp;T '!X16+'[14]MTA Bus'!V16+[14]MTAHQ!Y19+[14]SIR!Q16+[14]FMTAC!V16+'[14]MTA CC'!V17</f>
        <v>0</v>
      </c>
      <c r="Y20" s="58">
        <f>[14]NYCT!T28+[14]LIRR!T16+[14]MNR!F23+'[14]B&amp;T '!Y16+'[14]MTA Bus'!W16+[14]MTAHQ!Z19+[14]SIR!R16+[14]FMTAC!W16+'[14]MTA CC'!W17</f>
        <v>0</v>
      </c>
      <c r="Z20" s="58">
        <f t="shared" si="7"/>
        <v>0</v>
      </c>
      <c r="AA20" s="58" t="str">
        <f t="shared" si="8"/>
        <v xml:space="preserve">              -</v>
      </c>
      <c r="AB20" s="59"/>
      <c r="AC20" s="58">
        <f>[14]NYCT!X28+[14]LIRR!X16+[14]MNR!AC23+'[14]B&amp;T '!AC16+'[14]MTA Bus'!AA16+[14]MTAHQ!AD19+[14]SIR!V16+[14]FMTAC!AA16+'[14]MTA CC'!AA17</f>
        <v>134.57055215901624</v>
      </c>
      <c r="AD20" s="58">
        <f>[14]NYCT!Y28+[14]LIRR!Y16+[14]MNR!AD23+'[14]B&amp;T '!AD16+'[14]MTA Bus'!AB16+[14]MTAHQ!AE19+[14]SIR!W16+[14]FMTAC!AB16+'[14]MTA CC'!AB17</f>
        <v>116.4144031199996</v>
      </c>
      <c r="AE20" s="58">
        <f t="shared" si="10"/>
        <v>-18.15614903901664</v>
      </c>
      <c r="AF20" s="58">
        <f t="shared" si="11"/>
        <v>-13.491918363805404</v>
      </c>
      <c r="AG20" s="59"/>
      <c r="AH20" s="58">
        <f t="shared" si="12"/>
        <v>134.57055215901624</v>
      </c>
      <c r="AI20" s="58">
        <f t="shared" si="12"/>
        <v>116.4144031199996</v>
      </c>
      <c r="AJ20" s="58">
        <f t="shared" si="13"/>
        <v>-18.15614903901664</v>
      </c>
      <c r="AK20" s="58">
        <f t="shared" si="14"/>
        <v>-13.491918363805404</v>
      </c>
      <c r="AL20" s="71"/>
      <c r="BN20" s="64"/>
      <c r="BO20" s="42"/>
      <c r="BP20" s="42"/>
      <c r="BQ20" s="42"/>
      <c r="BR20" s="42"/>
      <c r="BS20" s="44"/>
      <c r="BT20" s="8">
        <v>122497340.86499999</v>
      </c>
      <c r="BU20" s="8">
        <v>107425645.45</v>
      </c>
    </row>
    <row r="21" spans="1:73" s="72" customFormat="1" ht="15">
      <c r="B21" s="65"/>
      <c r="C21" s="45" t="s">
        <v>55</v>
      </c>
      <c r="D21" s="45"/>
      <c r="E21" s="73">
        <f>SUM(E15:E20)</f>
        <v>663.2245103302937</v>
      </c>
      <c r="F21" s="73">
        <f>SUM(F15:F20)</f>
        <v>646.87108025999999</v>
      </c>
      <c r="G21" s="73">
        <f>+F21-E21</f>
        <v>-16.353430070293712</v>
      </c>
      <c r="H21" s="74">
        <f t="shared" si="1"/>
        <v>-2.4657457339973017</v>
      </c>
      <c r="I21" s="75"/>
      <c r="J21" s="73">
        <f>SUM(J15:J20)</f>
        <v>134.57055215901624</v>
      </c>
      <c r="K21" s="73">
        <f>SUM(K15:K20)</f>
        <v>116.4144031199996</v>
      </c>
      <c r="L21" s="73">
        <f>+K21-J21</f>
        <v>-18.15614903901664</v>
      </c>
      <c r="M21" s="74">
        <f t="shared" si="3"/>
        <v>-13.491918363805404</v>
      </c>
      <c r="N21" s="75"/>
      <c r="O21" s="73">
        <f t="shared" si="4"/>
        <v>797.79506248930988</v>
      </c>
      <c r="P21" s="73">
        <f t="shared" si="4"/>
        <v>763.28548337999962</v>
      </c>
      <c r="Q21" s="73">
        <f>+P21-O21</f>
        <v>-34.509579109310266</v>
      </c>
      <c r="R21" s="74">
        <f t="shared" si="6"/>
        <v>-4.3256195396386872</v>
      </c>
      <c r="S21" s="76"/>
      <c r="T21" s="61"/>
      <c r="U21" s="62"/>
      <c r="V21" s="45" t="s">
        <v>55</v>
      </c>
      <c r="W21" s="45"/>
      <c r="X21" s="73">
        <f>SUM(X15:X20)</f>
        <v>663.2245103302937</v>
      </c>
      <c r="Y21" s="73">
        <f>SUM(Y15:Y20)</f>
        <v>646.87108025999999</v>
      </c>
      <c r="Z21" s="73">
        <f>+Y21-X21</f>
        <v>-16.353430070293712</v>
      </c>
      <c r="AA21" s="74">
        <f t="shared" si="8"/>
        <v>-2.4657457339973017</v>
      </c>
      <c r="AB21" s="75"/>
      <c r="AC21" s="73">
        <f>SUM(AC15:AC20)</f>
        <v>134.57055215901624</v>
      </c>
      <c r="AD21" s="73">
        <f>SUM(AD15:AD20)</f>
        <v>116.4144031199996</v>
      </c>
      <c r="AE21" s="73">
        <f t="shared" si="10"/>
        <v>-18.15614903901664</v>
      </c>
      <c r="AF21" s="74">
        <f t="shared" si="11"/>
        <v>-13.491918363805404</v>
      </c>
      <c r="AG21" s="75"/>
      <c r="AH21" s="73">
        <f t="shared" si="12"/>
        <v>797.79506248930988</v>
      </c>
      <c r="AI21" s="73">
        <f t="shared" si="12"/>
        <v>763.28548337999962</v>
      </c>
      <c r="AJ21" s="73">
        <f>Z21+AE21</f>
        <v>-34.509579109310351</v>
      </c>
      <c r="AK21" s="74">
        <f t="shared" si="14"/>
        <v>-4.3256195396386987</v>
      </c>
      <c r="AL21" s="71"/>
      <c r="BN21" s="66" t="s">
        <v>93</v>
      </c>
      <c r="BO21" s="77"/>
      <c r="BP21" s="77"/>
      <c r="BQ21" s="77"/>
      <c r="BR21" s="77"/>
      <c r="BS21" s="78"/>
    </row>
    <row r="22" spans="1:73" s="79" customFormat="1" ht="12.75" customHeight="1">
      <c r="B22" s="80"/>
      <c r="C22" s="81" t="s">
        <v>94</v>
      </c>
      <c r="D22" s="82"/>
      <c r="E22" s="83">
        <f>[14]NYCT!C29+[14]LIRR!C17+[14]MNR!E24+'[14]B&amp;T '!E18-'[14]B&amp;T '!E17+'[14]MTA Bus'!E17+[14]MTAHQ!F20+[14]SIR!B17+[14]FMTAC!E17+'[14]MTA CC'!E18</f>
        <v>663.2245103302937</v>
      </c>
      <c r="F22" s="83">
        <f>[14]NYCT!D29+[14]LIRR!D17+[14]MNR!F24+'[14]B&amp;T '!F18-'[14]B&amp;T '!F17+'[14]MTA Bus'!F17+[14]MTAHQ!G20+[14]SIR!C17+[14]FMTAC!F17+'[14]MTA CC'!F18</f>
        <v>646.8710802600001</v>
      </c>
      <c r="G22" s="84"/>
      <c r="H22" s="85"/>
      <c r="I22" s="86"/>
      <c r="J22" s="83">
        <f>[14]NYCT!H29+[14]LIRR!H17+[14]MNR!J24+'[14]B&amp;T '!J18-'[14]B&amp;T '!J17+'[14]MTA Bus'!J17+[14]MTAHQ!K20+[14]SIR!G17+[14]FMTAC!J17+'[14]MTA CC'!J18</f>
        <v>134.57055215901624</v>
      </c>
      <c r="K22" s="83">
        <f>[14]NYCT!I29+[14]LIRR!I17+[14]MNR!K24+'[14]B&amp;T '!K18-'[14]B&amp;T '!K17+'[14]MTA Bus'!K17+[14]MTAHQ!L20+[14]SIR!H17+[14]FMTAC!K17+'[14]MTA CC'!K18</f>
        <v>116.4144031199996</v>
      </c>
      <c r="L22" s="84"/>
      <c r="M22" s="85"/>
      <c r="N22" s="86"/>
      <c r="O22" s="84"/>
      <c r="P22" s="84"/>
      <c r="Q22" s="84"/>
      <c r="R22" s="85"/>
      <c r="S22" s="87"/>
      <c r="T22" s="88"/>
      <c r="U22" s="89"/>
      <c r="V22" s="81" t="s">
        <v>94</v>
      </c>
      <c r="W22" s="82"/>
      <c r="X22" s="83">
        <f>[14]NYCT!S29+[14]LIRR!S17+[14]MNR!X24+'[14]B&amp;T '!X18+'[14]MTA Bus'!V17+[14]MTAHQ!Y20+[14]SIR!Q17+[14]FMTAC!V17+'[14]MTA CC'!V18</f>
        <v>663.26007133029373</v>
      </c>
      <c r="Y22" s="83">
        <f>[14]NYCT!T29+[14]LIRR!T17+[14]MNR!Y24+'[14]B&amp;T '!Y18+'[14]MTA Bus'!W17+[14]MTAHQ!Z20+[14]SIR!R17+[14]FMTAC!W17+'[14]MTA CC'!W18</f>
        <v>646.9000802600001</v>
      </c>
      <c r="Z22" s="84"/>
      <c r="AA22" s="85"/>
      <c r="AB22" s="86"/>
      <c r="AC22" s="83">
        <f>[14]NYCT!X29+[14]LIRR!X17+[14]MNR!AC24+'[14]B&amp;T '!AC18+'[14]MTA Bus'!AA17+[14]MTAHQ!AD20+[14]SIR!V17+[14]FMTAC!AA17+'[14]MTA CC'!AA18</f>
        <v>134.57055215901624</v>
      </c>
      <c r="AD22" s="83">
        <f>[14]NYCT!Y29+[14]LIRR!Y17+[14]MNR!AD24+'[14]B&amp;T '!AD18+'[14]MTA Bus'!AB17+[14]MTAHQ!AE20+[14]SIR!W17+[14]FMTAC!AB17+'[14]MTA CC'!AB18</f>
        <v>116.4144031199996</v>
      </c>
      <c r="AE22" s="84"/>
      <c r="AF22" s="85"/>
      <c r="AG22" s="86"/>
      <c r="AH22" s="84"/>
      <c r="AI22" s="84"/>
      <c r="AJ22" s="84"/>
      <c r="AK22" s="85"/>
      <c r="AL22" s="90"/>
      <c r="BN22" s="91" t="s">
        <v>82</v>
      </c>
      <c r="BO22" s="92"/>
      <c r="BP22" s="92"/>
      <c r="BQ22" s="92"/>
      <c r="BR22" s="92"/>
      <c r="BS22" s="93"/>
    </row>
    <row r="23" spans="1:73" ht="15.75" thickBot="1">
      <c r="B23" s="65"/>
      <c r="C23" s="56" t="s">
        <v>56</v>
      </c>
      <c r="D23" s="36"/>
      <c r="E23" s="94"/>
      <c r="F23" s="94"/>
      <c r="G23" s="94"/>
      <c r="H23" s="58"/>
      <c r="I23" s="59"/>
      <c r="J23" s="94"/>
      <c r="K23" s="94"/>
      <c r="L23" s="94"/>
      <c r="M23" s="58"/>
      <c r="N23" s="59"/>
      <c r="O23" s="94"/>
      <c r="P23" s="94"/>
      <c r="Q23" s="94"/>
      <c r="R23" s="58"/>
      <c r="S23" s="76"/>
      <c r="T23" s="61"/>
      <c r="U23" s="62"/>
      <c r="V23" s="56" t="s">
        <v>56</v>
      </c>
      <c r="W23" s="36"/>
      <c r="X23" s="94"/>
      <c r="Y23" s="94"/>
      <c r="Z23" s="94"/>
      <c r="AA23" s="58"/>
      <c r="AB23" s="59"/>
      <c r="AC23" s="94"/>
      <c r="AD23" s="94"/>
      <c r="AE23" s="94"/>
      <c r="AF23" s="58"/>
      <c r="AG23" s="59"/>
      <c r="AH23" s="94"/>
      <c r="AI23" s="94"/>
      <c r="AJ23" s="94"/>
      <c r="AK23" s="58"/>
      <c r="AL23" s="71"/>
      <c r="BN23" s="95"/>
      <c r="BO23" s="96"/>
      <c r="BP23" s="96"/>
      <c r="BQ23" s="96"/>
      <c r="BR23" s="96"/>
      <c r="BS23" s="97"/>
    </row>
    <row r="24" spans="1:73" ht="15">
      <c r="B24" s="65"/>
      <c r="C24" s="56" t="s">
        <v>57</v>
      </c>
      <c r="D24" s="36"/>
      <c r="E24" s="94"/>
      <c r="F24" s="94"/>
      <c r="G24" s="94"/>
      <c r="H24" s="58"/>
      <c r="I24" s="59"/>
      <c r="J24" s="94"/>
      <c r="K24" s="94"/>
      <c r="L24" s="94"/>
      <c r="M24" s="58"/>
      <c r="N24" s="59"/>
      <c r="O24" s="94"/>
      <c r="P24" s="94"/>
      <c r="Q24" s="94"/>
      <c r="R24" s="58"/>
      <c r="S24" s="76"/>
      <c r="T24" s="61"/>
      <c r="U24" s="62"/>
      <c r="V24" s="56" t="s">
        <v>57</v>
      </c>
      <c r="W24" s="36"/>
      <c r="X24" s="94"/>
      <c r="Y24" s="94"/>
      <c r="Z24" s="94"/>
      <c r="AA24" s="58"/>
      <c r="AB24" s="59"/>
      <c r="AC24" s="94"/>
      <c r="AD24" s="94"/>
      <c r="AE24" s="94"/>
      <c r="AF24" s="58"/>
      <c r="AG24" s="59"/>
      <c r="AH24" s="94"/>
      <c r="AI24" s="94"/>
      <c r="AJ24" s="94"/>
      <c r="AK24" s="58"/>
      <c r="AL24" s="71"/>
    </row>
    <row r="25" spans="1:73" ht="12.75" customHeight="1">
      <c r="A25" s="8" t="s">
        <v>95</v>
      </c>
      <c r="B25" s="65"/>
      <c r="C25" s="36" t="s">
        <v>58</v>
      </c>
      <c r="D25" s="36"/>
      <c r="E25" s="57">
        <f>[14]NYCT!C33+[14]LIRR!C21+[14]MNR!E28+'[14]B&amp;T '!E22+'[14]MTA Bus'!E21+[14]MTAHQ!F24+[14]SIR!B21</f>
        <v>409.66180940648331</v>
      </c>
      <c r="F25" s="57">
        <f>[14]NYCT!D33+[14]LIRR!D21+[14]MNR!F28+'[14]B&amp;T '!F22+'[14]MTA Bus'!F21+[14]MTAHQ!G24+[14]SIR!C21</f>
        <v>409.23953818599995</v>
      </c>
      <c r="G25" s="57">
        <f t="shared" ref="G25:G32" si="15">E25-F25</f>
        <v>0.42227122048336696</v>
      </c>
      <c r="H25" s="58">
        <f t="shared" ref="H25:H32" si="16">IF(E25=0,"              -",IF(ABS(G25/E25)&gt;=1,"              *",IF(E25&gt;0,IF(ABS(G25*100/E25)&lt;0.0001, 0, G25*100/E25),IF(ABS(G25*100/E25)&lt;0.0001,0,-G25/E25*100))))</f>
        <v>0.10307800502447424</v>
      </c>
      <c r="I25" s="59"/>
      <c r="J25" s="57">
        <f>[14]NYCT!H33+[14]LIRR!H21+[14]MNR!J28+'[14]B&amp;T '!J22+'[14]MTA Bus'!J21+[14]MTAHQ!K24+[14]SIR!G21+[14]FMTAC!H19+'[14]MTA CC'!J22</f>
        <v>48.769412920967831</v>
      </c>
      <c r="K25" s="57">
        <f>[14]NYCT!I33+[14]LIRR!I21+[14]MNR!K28+'[14]B&amp;T '!K22+'[14]MTA Bus'!K21+[14]MTAHQ!L24+[14]SIR!H21+[14]FMTAC!I19+'[14]MTA CC'!K22</f>
        <v>41.831014983999772</v>
      </c>
      <c r="L25" s="57">
        <f t="shared" ref="L25:L32" si="17">J25-K25</f>
        <v>6.9383979369680588</v>
      </c>
      <c r="M25" s="58">
        <f t="shared" ref="M25:M32" si="18">IF(J25=0,"              -",IF(ABS(L25/J25)&gt;=1,"              *",IF(J25&gt;0,IF(ABS(L25*100/J25)&lt;0.0001, 0, L25*100/J25),IF(ABS(L25*100/J25)&lt;0.0001,0,-L25/J25*100))))</f>
        <v>14.226945787130802</v>
      </c>
      <c r="N25" s="59"/>
      <c r="O25" s="57">
        <f t="shared" ref="O25:P31" si="19">E25+J25</f>
        <v>458.43122232745117</v>
      </c>
      <c r="P25" s="57">
        <f t="shared" si="19"/>
        <v>451.0705531699997</v>
      </c>
      <c r="Q25" s="57">
        <f t="shared" ref="Q25:Q32" si="20">O25-P25</f>
        <v>7.3606691574514684</v>
      </c>
      <c r="R25" s="58">
        <f t="shared" ref="R25:R32" si="21">IF(O25=0,"              -",IF(ABS(Q25/O25)&gt;=1,"              *",IF(O25&gt;0,IF(ABS(Q25*100/O25)&lt;0.0001, 0, Q25*100/O25),IF(ABS(Q25*100/O25)&lt;0.0001,0,-Q25/O25*100))))</f>
        <v>1.6056212576624729</v>
      </c>
      <c r="S25" s="76"/>
      <c r="T25" s="61"/>
      <c r="U25" s="62"/>
      <c r="V25" s="36" t="s">
        <v>58</v>
      </c>
      <c r="W25" s="36"/>
      <c r="X25" s="57">
        <f>[14]NYCT!S33+[14]LIRR!S21+[14]MNR!X28+'[14]B&amp;T '!X22+'[14]MTA Bus'!V21+[14]MTAHQ!Y24+[14]SIR!Q21</f>
        <v>409.66180940648331</v>
      </c>
      <c r="Y25" s="57">
        <f>[14]NYCT!T33+[14]LIRR!T21+[14]MNR!Y28+'[14]B&amp;T '!Y22+'[14]MTA Bus'!W21+[14]MTAHQ!Z24+[14]SIR!R21</f>
        <v>409.23953818599995</v>
      </c>
      <c r="Z25" s="57">
        <f t="shared" ref="Z25:Z32" si="22">X25-Y25</f>
        <v>0.42227122048336696</v>
      </c>
      <c r="AA25" s="58">
        <f t="shared" ref="AA25:AA32" si="23">IF(X25=0,"              -",IF(ABS(Z25/X25)&gt;=1,"              *",IF(X25&gt;0,IF(ABS(Z25*100/X25)&lt;0.0001, 0, Z25*100/X25),IF(ABS(Z25*100/X25)&lt;0.0001,0,-Z25/X25*100))))</f>
        <v>0.10307800502447424</v>
      </c>
      <c r="AB25" s="59"/>
      <c r="AC25" s="57">
        <f>[14]NYCT!X33+[14]LIRR!X21+[14]MNR!AC28+'[14]B&amp;T '!AC22+'[14]MTA Bus'!AA21+[14]MTAHQ!AD24+[14]SIR!V21+[14]FMTAC!Y19+'[14]MTA CC'!AA22</f>
        <v>48.769412920967831</v>
      </c>
      <c r="AD25" s="57">
        <f>[14]NYCT!Y33+[14]LIRR!Y21+[14]MNR!AD28+'[14]B&amp;T '!AD22+'[14]MTA Bus'!AB21+[14]MTAHQ!AE24+[14]SIR!W21+[14]FMTAC!Z19+'[14]MTA CC'!AB22</f>
        <v>41.831014983999772</v>
      </c>
      <c r="AE25" s="57">
        <f>AC25-AD25</f>
        <v>6.9383979369680588</v>
      </c>
      <c r="AF25" s="58">
        <f t="shared" ref="AF25:AF32" si="24">IF(AC25=0,"              -",IF(ABS(AE25/AC25)&gt;=1,"              *",IF(AC25&gt;0,IF(ABS(AE25*100/AC25)&lt;0.0001, 0, AE25*100/AC25),IF(ABS(AE25*100/AC25)&lt;0.0001,0,-AE25/AC25*100))))</f>
        <v>14.226945787130802</v>
      </c>
      <c r="AG25" s="59"/>
      <c r="AH25" s="57">
        <f t="shared" ref="AH25:AJ31" si="25">X25+AC25</f>
        <v>458.43122232745117</v>
      </c>
      <c r="AI25" s="57">
        <f t="shared" si="25"/>
        <v>451.0705531699997</v>
      </c>
      <c r="AJ25" s="57">
        <f t="shared" si="25"/>
        <v>7.3606691574514258</v>
      </c>
      <c r="AK25" s="58">
        <f t="shared" ref="AK25:AK32" si="26">IF(AH25=0,"              -",IF(ABS(AJ25/AH25)&gt;=1,"              *",IF(AH25&gt;0,IF(ABS(AJ25*100/AH25)&lt;0.0001, 0, AJ25*100/AH25),IF(ABS(AJ25*100/AH25)&lt;0.0001,0,-AJ25/AH25*100))))</f>
        <v>1.6056212576624633</v>
      </c>
      <c r="AL25" s="71"/>
      <c r="BT25" s="8">
        <v>402273924.94599998</v>
      </c>
      <c r="BU25" s="8">
        <v>403719577.16000003</v>
      </c>
    </row>
    <row r="26" spans="1:73" ht="15">
      <c r="A26" s="8" t="s">
        <v>96</v>
      </c>
      <c r="B26" s="65"/>
      <c r="C26" s="36" t="s">
        <v>59</v>
      </c>
      <c r="D26" s="36"/>
      <c r="E26" s="58">
        <f>[14]NYCT!C34+[14]LIRR!C22+[14]MNR!E29+'[14]B&amp;T '!E23+'[14]MTA Bus'!E22+[14]MTAHQ!F25+[14]SIR!B22</f>
        <v>65.002388315680221</v>
      </c>
      <c r="F26" s="58">
        <f>[14]NYCT!D34+[14]LIRR!D22+[14]MNR!F29+'[14]B&amp;T '!F23+'[14]MTA Bus'!F22+[14]MTAHQ!G25+[14]SIR!C22</f>
        <v>68.084533388000011</v>
      </c>
      <c r="G26" s="58">
        <f t="shared" si="15"/>
        <v>-3.0821450723197898</v>
      </c>
      <c r="H26" s="58">
        <f t="shared" si="16"/>
        <v>-4.741587428067314</v>
      </c>
      <c r="I26" s="59"/>
      <c r="J26" s="58">
        <f>[14]NYCT!H34+[14]LIRR!H22+[14]MNR!J29+'[14]B&amp;T '!J23+'[14]MTA Bus'!J22+[14]MTAHQ!K25+[14]SIR!G22+[14]FMTAC!H20+'[14]MTA CC'!J23</f>
        <v>10.46219841298166</v>
      </c>
      <c r="K26" s="58">
        <f>[14]NYCT!I34+[14]LIRR!I22+[14]MNR!K29+'[14]B&amp;T '!K23+'[14]MTA Bus'!K22+[14]MTAHQ!L25+[14]SIR!H22+[14]FMTAC!I20+'[14]MTA CC'!K23</f>
        <v>12.112888922000002</v>
      </c>
      <c r="L26" s="58">
        <f t="shared" si="17"/>
        <v>-1.6506905090183412</v>
      </c>
      <c r="M26" s="58">
        <f t="shared" si="18"/>
        <v>-15.777663965635925</v>
      </c>
      <c r="N26" s="59"/>
      <c r="O26" s="58">
        <f t="shared" si="19"/>
        <v>75.464586728661885</v>
      </c>
      <c r="P26" s="58">
        <f t="shared" si="19"/>
        <v>80.197422310000007</v>
      </c>
      <c r="Q26" s="58">
        <f t="shared" si="20"/>
        <v>-4.7328355813381222</v>
      </c>
      <c r="R26" s="58">
        <f t="shared" si="21"/>
        <v>-6.2715980919041643</v>
      </c>
      <c r="S26" s="76"/>
      <c r="T26" s="61"/>
      <c r="U26" s="62"/>
      <c r="V26" s="36" t="s">
        <v>59</v>
      </c>
      <c r="W26" s="36"/>
      <c r="X26" s="58">
        <f>[14]NYCT!S34+[14]LIRR!S22+[14]MNR!X29+'[14]B&amp;T '!X23+'[14]MTA Bus'!V22+[14]MTAHQ!Y25+[14]SIR!Q22</f>
        <v>65.002388315680221</v>
      </c>
      <c r="Y26" s="58">
        <f>[14]NYCT!T34+[14]LIRR!T22+[14]MNR!Y29+'[14]B&amp;T '!Y23+'[14]MTA Bus'!W22+[14]MTAHQ!Z25+[14]SIR!R22</f>
        <v>68.084533388000011</v>
      </c>
      <c r="Z26" s="58">
        <f t="shared" si="22"/>
        <v>-3.0821450723197898</v>
      </c>
      <c r="AA26" s="58">
        <f t="shared" si="23"/>
        <v>-4.741587428067314</v>
      </c>
      <c r="AB26" s="59"/>
      <c r="AC26" s="58">
        <f>[14]NYCT!X34+[14]LIRR!X22+[14]MNR!AC29+'[14]B&amp;T '!AC23+'[14]MTA Bus'!AA22+[14]MTAHQ!AD25+[14]SIR!V22+[14]FMTAC!Y20+'[14]MTA CC'!AA23</f>
        <v>10.46219841298166</v>
      </c>
      <c r="AD26" s="58">
        <f>[14]NYCT!Y34+[14]LIRR!Y22+[14]MNR!AD29+'[14]B&amp;T '!AD23+'[14]MTA Bus'!AB22+[14]MTAHQ!AE25+[14]SIR!W22+[14]FMTAC!Z20+'[14]MTA CC'!AB23</f>
        <v>12.112888922000002</v>
      </c>
      <c r="AE26" s="58">
        <f t="shared" ref="AE26:AE32" si="27">AC26-AD26</f>
        <v>-1.6506905090183412</v>
      </c>
      <c r="AF26" s="58">
        <f t="shared" si="24"/>
        <v>-15.777663965635925</v>
      </c>
      <c r="AG26" s="59"/>
      <c r="AH26" s="58">
        <f t="shared" si="25"/>
        <v>75.464586728661885</v>
      </c>
      <c r="AI26" s="58">
        <f t="shared" si="25"/>
        <v>80.197422310000007</v>
      </c>
      <c r="AJ26" s="58">
        <f t="shared" si="25"/>
        <v>-4.7328355813381311</v>
      </c>
      <c r="AK26" s="58">
        <f t="shared" si="26"/>
        <v>-6.2715980919041767</v>
      </c>
      <c r="AL26" s="71"/>
      <c r="BT26" s="8">
        <v>44357051.626000002</v>
      </c>
      <c r="BU26" s="8">
        <v>47889684.920000002</v>
      </c>
    </row>
    <row r="27" spans="1:73" ht="15">
      <c r="A27" s="8" t="s">
        <v>97</v>
      </c>
      <c r="B27" s="65"/>
      <c r="C27" s="36" t="s">
        <v>60</v>
      </c>
      <c r="D27" s="36"/>
      <c r="E27" s="58">
        <f>[14]NYCT!C36+[14]LIRR!C23+[14]MNR!E30+'[14]B&amp;T '!E24+'[14]MTA Bus'!E23+[14]MTAHQ!F26+[14]SIR!B25</f>
        <v>96.409450781392465</v>
      </c>
      <c r="F27" s="58">
        <f>[14]NYCT!D36+[14]LIRR!D23+[14]MNR!F30+'[14]B&amp;T '!F24+'[14]MTA Bus'!F23+[14]MTAHQ!G26+[14]SIR!C25</f>
        <v>92.732627120000032</v>
      </c>
      <c r="G27" s="58">
        <f t="shared" si="15"/>
        <v>3.676823661392433</v>
      </c>
      <c r="H27" s="58">
        <f t="shared" si="16"/>
        <v>3.8137585388071513</v>
      </c>
      <c r="I27" s="59"/>
      <c r="J27" s="58">
        <f>[14]NYCT!H36+[14]LIRR!H23+[14]MNR!J30+'[14]B&amp;T '!J24+'[14]MTA Bus'!J23+[14]MTAHQ!K26+[14]SIR!G25+[14]FMTAC!J23+'[14]MTA CC'!J24</f>
        <v>4.4499653499283678</v>
      </c>
      <c r="K27" s="58">
        <f>[14]NYCT!I36+[14]LIRR!I23+[14]MNR!K30+'[14]B&amp;T '!K24+'[14]MTA Bus'!K23+[14]MTAHQ!L26+[14]SIR!H25+[14]FMTAC!K23+'[14]MTA CC'!K24</f>
        <v>5.1287793499999834</v>
      </c>
      <c r="L27" s="58">
        <f t="shared" si="17"/>
        <v>-0.67881400007161563</v>
      </c>
      <c r="M27" s="58">
        <f t="shared" si="18"/>
        <v>-15.254365971243859</v>
      </c>
      <c r="N27" s="59"/>
      <c r="O27" s="58">
        <f t="shared" si="19"/>
        <v>100.85941613132083</v>
      </c>
      <c r="P27" s="58">
        <f t="shared" si="19"/>
        <v>97.86140647000002</v>
      </c>
      <c r="Q27" s="58">
        <f t="shared" si="20"/>
        <v>2.9980096613208076</v>
      </c>
      <c r="R27" s="58">
        <f t="shared" si="21"/>
        <v>2.9724638276879807</v>
      </c>
      <c r="S27" s="76"/>
      <c r="T27" s="61"/>
      <c r="U27" s="62"/>
      <c r="V27" s="36" t="s">
        <v>60</v>
      </c>
      <c r="W27" s="36"/>
      <c r="X27" s="58">
        <f>[14]NYCT!S36+[14]LIRR!S23+[14]MNR!X30+'[14]B&amp;T '!X24+'[14]MTA Bus'!V23+[14]MTAHQ!Y26+[14]SIR!Q25</f>
        <v>96.409450781392465</v>
      </c>
      <c r="Y27" s="58">
        <f>[14]NYCT!T36+[14]LIRR!T23+[14]MNR!Y30+'[14]B&amp;T '!Y24+'[14]MTA Bus'!W23+[14]MTAHQ!Z26+[14]SIR!R25</f>
        <v>92.732627120000032</v>
      </c>
      <c r="Z27" s="58">
        <f t="shared" si="22"/>
        <v>3.676823661392433</v>
      </c>
      <c r="AA27" s="58">
        <f t="shared" si="23"/>
        <v>3.8137585388071513</v>
      </c>
      <c r="AB27" s="59"/>
      <c r="AC27" s="58">
        <f>[14]NYCT!X36+[14]LIRR!X23+[14]MNR!AC30+'[14]B&amp;T '!AC24+'[14]MTA Bus'!AA23+[14]MTAHQ!AD26+[14]SIR!V25+'[14]MTA CC'!AA24</f>
        <v>4.4499653499283678</v>
      </c>
      <c r="AD27" s="58">
        <f>[14]NYCT!Y36+[14]LIRR!Y23+[14]MNR!AD30+'[14]B&amp;T '!AD24+'[14]MTA Bus'!AB23+[14]MTAHQ!AE26+[14]SIR!W25+'[14]MTA CC'!AB24</f>
        <v>5.1287793499999834</v>
      </c>
      <c r="AE27" s="58">
        <f t="shared" si="27"/>
        <v>-0.67881400007161563</v>
      </c>
      <c r="AF27" s="58">
        <f t="shared" si="24"/>
        <v>-15.254365971243859</v>
      </c>
      <c r="AG27" s="59"/>
      <c r="AH27" s="58">
        <f t="shared" si="25"/>
        <v>100.85941613132083</v>
      </c>
      <c r="AI27" s="58">
        <f t="shared" si="25"/>
        <v>97.86140647000002</v>
      </c>
      <c r="AJ27" s="58">
        <f t="shared" si="25"/>
        <v>2.9980096613208174</v>
      </c>
      <c r="AK27" s="58">
        <f t="shared" si="26"/>
        <v>2.97246382768799</v>
      </c>
      <c r="AL27" s="71"/>
      <c r="BT27" s="8">
        <v>66382381.192000002</v>
      </c>
      <c r="BU27" s="8">
        <v>67979635.450000003</v>
      </c>
    </row>
    <row r="28" spans="1:73" ht="15">
      <c r="A28" s="8" t="s">
        <v>98</v>
      </c>
      <c r="B28" s="65"/>
      <c r="C28" s="36" t="s">
        <v>61</v>
      </c>
      <c r="D28" s="36"/>
      <c r="E28" s="58">
        <f>[14]NYCT!C37+[14]LIRR!C24+[14]MNR!E31+'[14]B&amp;T '!E25+'[14]MTA Bus'!E24+[14]MTAHQ!F27+[14]SIR!B26</f>
        <v>47.100603576666678</v>
      </c>
      <c r="F28" s="58">
        <f>[14]NYCT!D37+[14]LIRR!D24+[14]MNR!F31+'[14]B&amp;T '!F25+'[14]MTA Bus'!F24+[14]MTAHQ!G27+[14]SIR!C26</f>
        <v>44.915742700000003</v>
      </c>
      <c r="G28" s="58">
        <f>E28-F28</f>
        <v>2.1848608766666757</v>
      </c>
      <c r="H28" s="58">
        <f>IF(E28=0,"              -",IF(ABS(G28/E28)&gt;=1,"              *",IF(E28&gt;0,IF(ABS(G28*100/E28)&lt;0.0001, 0, G28*100/E28),IF(ABS(G28*100/E28)&lt;0.0001,0,-G28/E28*100))))</f>
        <v>4.6387109946698031</v>
      </c>
      <c r="I28" s="59"/>
      <c r="J28" s="58">
        <f>[14]NYCT!H37+[14]LIRR!H24+[14]MNR!J31+'[14]B&amp;T '!J25+'[14]MTA Bus'!J24+[14]MTAHQ!K27+[14]SIR!G26+[14]FMTAC!J24</f>
        <v>0.76100000000000001</v>
      </c>
      <c r="K28" s="58">
        <f>[14]NYCT!I37+[14]LIRR!I24+[14]MNR!K31+'[14]B&amp;T '!K25+'[14]MTA Bus'!K24+[14]MTAHQ!L27+[14]SIR!H26+[14]FMTAC!K24</f>
        <v>0.72699999999999998</v>
      </c>
      <c r="L28" s="58">
        <f>J28-K28</f>
        <v>3.400000000000003E-2</v>
      </c>
      <c r="M28" s="58">
        <f>IF(J28=0,"              -",IF(ABS(L28/J28)&gt;=1,"              *",IF(J28&gt;0,IF(ABS(L28*100/J28)&lt;0.0001, 0, L28*100/J28),IF(ABS(L28*100/J28)&lt;0.0001,0,-L28/J28*100))))</f>
        <v>4.4678055190538801</v>
      </c>
      <c r="N28" s="59"/>
      <c r="O28" s="58">
        <f>E28+J28</f>
        <v>47.861603576666681</v>
      </c>
      <c r="P28" s="58">
        <f>F28+K28</f>
        <v>45.642742699999999</v>
      </c>
      <c r="Q28" s="58">
        <f>O28-P28</f>
        <v>2.2188608766666817</v>
      </c>
      <c r="R28" s="58">
        <f>IF(O28=0,"              -",IF(ABS(Q28/O28)&gt;=1,"              *",IF(O28&gt;0,IF(ABS(Q28*100/O28)&lt;0.0001, 0, Q28*100/O28),IF(ABS(Q28*100/O28)&lt;0.0001,0,-Q28/O28*100))))</f>
        <v>4.6359935958109286</v>
      </c>
      <c r="S28" s="76"/>
      <c r="T28" s="61"/>
      <c r="U28" s="62"/>
      <c r="V28" s="36" t="str">
        <f>C28</f>
        <v>OPEB Current Payment</v>
      </c>
      <c r="W28" s="36"/>
      <c r="X28" s="58">
        <f>[14]NYCT!S37+[14]LIRR!S24+[14]MNR!X31+'[14]B&amp;T '!X25+'[14]MTA Bus'!V24+[14]MTAHQ!Y27+[14]SIR!Q26</f>
        <v>47.100603576666678</v>
      </c>
      <c r="Y28" s="58">
        <f>[14]NYCT!T37+[14]LIRR!T24+[14]MNR!Y31+'[14]B&amp;T '!Y25+'[14]MTA Bus'!W24+[14]MTAHQ!Z27+[14]SIR!R26</f>
        <v>44.915742700000003</v>
      </c>
      <c r="Z28" s="58">
        <f>X28-Y28</f>
        <v>2.1848608766666757</v>
      </c>
      <c r="AA28" s="58">
        <f>IF(X28=0,"              -",IF(ABS(Z28/X28)&gt;=1,"              *",IF(X28&gt;0,IF(ABS(Z28*100/X28)&lt;0.0001, 0, Z28*100/X28),IF(ABS(Z28*100/X28)&lt;0.0001,0,-Z28/X28*100))))</f>
        <v>4.6387109946698031</v>
      </c>
      <c r="AB28" s="59"/>
      <c r="AC28" s="58">
        <f>[14]NYCT!X37+[14]LIRR!X24+[14]MNR!AC31+'[14]B&amp;T '!AC25+'[14]MTA Bus'!AA24+[14]MTAHQ!AD27+[14]SIR!V26+[14]FMTAC!AA24</f>
        <v>0.76100000000000001</v>
      </c>
      <c r="AD28" s="58">
        <f>[14]NYCT!Y37+[14]LIRR!Y24+[14]MNR!AD31+'[14]B&amp;T '!AD25+'[14]MTA Bus'!AB24+[14]MTAHQ!AE27+[14]SIR!W26+[14]FMTAC!AB24</f>
        <v>0.72699999999999998</v>
      </c>
      <c r="AE28" s="58">
        <f>AC28-AD28</f>
        <v>3.400000000000003E-2</v>
      </c>
      <c r="AF28" s="58">
        <f>IF(AC28=0,"              -",IF(ABS(AE28/AC28)&gt;=1,"              *",IF(AC28&gt;0,IF(ABS(AE28*100/AC28)&lt;0.0001, 0, AE28*100/AC28),IF(ABS(AE28*100/AC28)&lt;0.0001,0,-AE28/AC28*100))))</f>
        <v>4.4678055190538801</v>
      </c>
      <c r="AG28" s="59"/>
      <c r="AH28" s="58">
        <f>X28+AC28</f>
        <v>47.861603576666681</v>
      </c>
      <c r="AI28" s="58">
        <f>Y28+AD28</f>
        <v>45.642742699999999</v>
      </c>
      <c r="AJ28" s="58">
        <f>Z28+AE28</f>
        <v>2.2188608766666755</v>
      </c>
      <c r="AK28" s="58">
        <f>IF(AH28=0,"              -",IF(ABS(AJ28/AH28)&gt;=1,"              *",IF(AH28&gt;0,IF(ABS(AJ28*100/AH28)&lt;0.0001, 0, AJ28*100/AH28),IF(ABS(AJ28*100/AH28)&lt;0.0001,0,-AJ28/AH28*100))))</f>
        <v>4.6359935958109153</v>
      </c>
      <c r="AL28" s="71"/>
      <c r="BT28" s="8">
        <v>30429365.324999999</v>
      </c>
      <c r="BU28" s="8">
        <v>28085285.440000001</v>
      </c>
    </row>
    <row r="29" spans="1:73" ht="15">
      <c r="A29" s="8" t="s">
        <v>99</v>
      </c>
      <c r="B29" s="65"/>
      <c r="C29" s="36" t="s">
        <v>3</v>
      </c>
      <c r="D29" s="36"/>
      <c r="E29" s="58">
        <f>[14]NYCT!C38+[14]LIRR!C25+[14]MNR!E32+'[14]B&amp;T '!E26+'[14]MTA Bus'!E25+[14]MTAHQ!F28+[14]SIR!B27</f>
        <v>49.810417485720137</v>
      </c>
      <c r="F29" s="58">
        <f>[14]NYCT!D38+[14]LIRR!D25+[14]MNR!F32+'[14]B&amp;T '!F26+'[14]MTA Bus'!F25+[14]MTAHQ!G28+[14]SIR!C27</f>
        <v>45.693423969999998</v>
      </c>
      <c r="G29" s="58">
        <f t="shared" si="15"/>
        <v>4.1169935157201394</v>
      </c>
      <c r="H29" s="58">
        <f t="shared" si="16"/>
        <v>8.2653262581073861</v>
      </c>
      <c r="I29" s="59"/>
      <c r="J29" s="58">
        <f>[14]NYCT!H38+[14]LIRR!H25+[14]MNR!J32+'[14]B&amp;T '!J26+'[14]MTA Bus'!J25+[14]MTAHQ!K28+[14]SIR!G27+[14]FMTAC!J25+'[14]MTA CC'!J25</f>
        <v>3.6519699165346666</v>
      </c>
      <c r="K29" s="58">
        <f>[14]NYCT!I38+[14]LIRR!I25+[14]MNR!K32+'[14]B&amp;T '!K26+'[14]MTA Bus'!K25+[14]MTAHQ!L28+[14]SIR!H27+[14]FMTAC!K25+'[14]MTA CC'!K25</f>
        <v>3.7991426499999972</v>
      </c>
      <c r="L29" s="58">
        <f t="shared" si="17"/>
        <v>-0.14717273346533055</v>
      </c>
      <c r="M29" s="58">
        <f t="shared" si="18"/>
        <v>-4.0299547046921438</v>
      </c>
      <c r="N29" s="59"/>
      <c r="O29" s="58">
        <f t="shared" si="19"/>
        <v>53.462387402254805</v>
      </c>
      <c r="P29" s="58">
        <f t="shared" si="19"/>
        <v>49.492566619999998</v>
      </c>
      <c r="Q29" s="58">
        <f t="shared" si="20"/>
        <v>3.9698207822548071</v>
      </c>
      <c r="R29" s="58">
        <f t="shared" si="21"/>
        <v>7.4254461410142287</v>
      </c>
      <c r="S29" s="76"/>
      <c r="T29" s="61"/>
      <c r="U29" s="62"/>
      <c r="V29" s="36" t="s">
        <v>3</v>
      </c>
      <c r="W29" s="36"/>
      <c r="X29" s="58">
        <f>[14]NYCT!S38+[14]LIRR!S25+[14]MNR!X32+'[14]B&amp;T '!X26+'[14]MTA Bus'!V25+[14]MTAHQ!Y28+[14]SIR!Q27</f>
        <v>49.810417485720137</v>
      </c>
      <c r="Y29" s="58">
        <f>[14]NYCT!T38+[14]LIRR!T25+[14]MNR!Y32+'[14]B&amp;T '!Y26+'[14]MTA Bus'!W25+[14]MTAHQ!Z28+[14]SIR!R27</f>
        <v>45.693423969999998</v>
      </c>
      <c r="Z29" s="58">
        <f t="shared" si="22"/>
        <v>4.1169935157201394</v>
      </c>
      <c r="AA29" s="58">
        <f t="shared" si="23"/>
        <v>8.2653262581073861</v>
      </c>
      <c r="AB29" s="59"/>
      <c r="AC29" s="58">
        <f>[14]NYCT!X38+[14]LIRR!X25+[14]MNR!AC32+'[14]B&amp;T '!AC26+'[14]MTA Bus'!AA25+[14]MTAHQ!AD28+[14]SIR!V27+'[14]MTA CC'!AA25</f>
        <v>3.6519699165346666</v>
      </c>
      <c r="AD29" s="58">
        <f>[14]NYCT!Y38+[14]LIRR!Y25+[14]MNR!AD32+'[14]B&amp;T '!AD26+'[14]MTA Bus'!AB25+[14]MTAHQ!AE28+[14]SIR!W27+'[14]MTA CC'!AB25</f>
        <v>3.7991426499999972</v>
      </c>
      <c r="AE29" s="58">
        <f t="shared" si="27"/>
        <v>-0.14717273346533055</v>
      </c>
      <c r="AF29" s="58">
        <f t="shared" si="24"/>
        <v>-4.0299547046921438</v>
      </c>
      <c r="AG29" s="59"/>
      <c r="AH29" s="58">
        <f t="shared" si="25"/>
        <v>53.462387402254805</v>
      </c>
      <c r="AI29" s="58">
        <f t="shared" si="25"/>
        <v>49.492566619999998</v>
      </c>
      <c r="AJ29" s="58">
        <f t="shared" si="25"/>
        <v>3.9698207822548088</v>
      </c>
      <c r="AK29" s="58">
        <f t="shared" si="26"/>
        <v>7.4254461410142332</v>
      </c>
      <c r="AL29" s="71"/>
      <c r="BT29" s="8">
        <v>41355148.733000003</v>
      </c>
      <c r="BU29" s="8">
        <v>40978897.490000002</v>
      </c>
    </row>
    <row r="30" spans="1:73" ht="15">
      <c r="A30" s="8" t="s">
        <v>100</v>
      </c>
      <c r="B30" s="65"/>
      <c r="C30" s="36" t="s">
        <v>4</v>
      </c>
      <c r="D30" s="36"/>
      <c r="E30" s="58">
        <f>[14]NYCT!C39+[14]LIRR!C26+[14]MNR!E33+'[14]B&amp;T '!E27+'[14]MTA Bus'!E26+[14]MTAHQ!F29+[14]SIR!B28</f>
        <v>56.842221285282982</v>
      </c>
      <c r="F30" s="58">
        <f>[14]NYCT!D39+[14]LIRR!D26+[14]MNR!F33+'[14]B&amp;T '!F27+'[14]MTA Bus'!F26+[14]MTAHQ!G29+[14]SIR!C28</f>
        <v>60.482225605999993</v>
      </c>
      <c r="G30" s="58">
        <f t="shared" si="15"/>
        <v>-3.6400043207170114</v>
      </c>
      <c r="H30" s="58">
        <f t="shared" si="16"/>
        <v>-6.4036982341846747</v>
      </c>
      <c r="I30" s="59"/>
      <c r="J30" s="58">
        <f>[14]NYCT!H39+[14]LIRR!H26+[14]MNR!J33+'[14]B&amp;T '!J27+'[14]MTA Bus'!J26+[14]MTAHQ!K29+[14]SIR!G28+[14]FMTAC!J26+'[14]MTA CC'!J26</f>
        <v>16.071729886836859</v>
      </c>
      <c r="K30" s="58">
        <f>[14]NYCT!I39+[14]LIRR!I26+[14]MNR!K33+'[14]B&amp;T '!K27+'[14]MTA Bus'!K26+[14]MTAHQ!L29+[14]SIR!H28+[14]FMTAC!K26+'[14]MTA CC'!K26</f>
        <v>14.154457034000133</v>
      </c>
      <c r="L30" s="58">
        <f t="shared" si="17"/>
        <v>1.9172728528367262</v>
      </c>
      <c r="M30" s="58">
        <f t="shared" si="18"/>
        <v>11.929474091068563</v>
      </c>
      <c r="N30" s="59"/>
      <c r="O30" s="58">
        <f t="shared" si="19"/>
        <v>72.913951172119837</v>
      </c>
      <c r="P30" s="58">
        <f t="shared" si="19"/>
        <v>74.636682640000132</v>
      </c>
      <c r="Q30" s="58">
        <f t="shared" si="20"/>
        <v>-1.7227314678802941</v>
      </c>
      <c r="R30" s="58">
        <f t="shared" si="21"/>
        <v>-2.3626911450918824</v>
      </c>
      <c r="S30" s="76"/>
      <c r="T30" s="61"/>
      <c r="U30" s="62"/>
      <c r="V30" s="36" t="s">
        <v>4</v>
      </c>
      <c r="W30" s="36"/>
      <c r="X30" s="58">
        <f>[14]NYCT!S39+[14]LIRR!S26+[14]MNR!X33+'[14]B&amp;T '!X27+'[14]MTA Bus'!V26+[14]MTAHQ!Y29+[14]SIR!Q28</f>
        <v>56.842221285282982</v>
      </c>
      <c r="Y30" s="58">
        <f>[14]NYCT!T39+[14]LIRR!T26+[14]MNR!Y33+'[14]B&amp;T '!Y27+'[14]MTA Bus'!W26+[14]MTAHQ!Z29+[14]SIR!R28</f>
        <v>60.482225605999993</v>
      </c>
      <c r="Z30" s="58">
        <f t="shared" si="22"/>
        <v>-3.6400043207170114</v>
      </c>
      <c r="AA30" s="58">
        <f t="shared" si="23"/>
        <v>-6.4036982341846747</v>
      </c>
      <c r="AB30" s="59"/>
      <c r="AC30" s="58">
        <f>[14]NYCT!X39+[14]LIRR!X26+[14]MNR!AC33+'[14]B&amp;T '!AC27+'[14]MTA Bus'!AA26+[14]MTAHQ!AD29+[14]SIR!V28+'[14]MTA CC'!AA26</f>
        <v>16.071729886836859</v>
      </c>
      <c r="AD30" s="58">
        <f>[14]NYCT!Y39+[14]LIRR!Y26+[14]MNR!AD33+'[14]B&amp;T '!AD27+'[14]MTA Bus'!AB26+[14]MTAHQ!AE29+[14]SIR!W28+'[14]MTA CC'!AB26</f>
        <v>14.154457034000133</v>
      </c>
      <c r="AE30" s="58">
        <f t="shared" si="27"/>
        <v>1.9172728528367262</v>
      </c>
      <c r="AF30" s="58">
        <f t="shared" si="24"/>
        <v>11.929474091068563</v>
      </c>
      <c r="AG30" s="59"/>
      <c r="AH30" s="58">
        <f t="shared" si="25"/>
        <v>72.913951172119837</v>
      </c>
      <c r="AI30" s="58">
        <f t="shared" si="25"/>
        <v>74.636682640000132</v>
      </c>
      <c r="AJ30" s="58">
        <f t="shared" si="25"/>
        <v>-1.7227314678802852</v>
      </c>
      <c r="AK30" s="58">
        <f t="shared" si="26"/>
        <v>-2.3626911450918699</v>
      </c>
      <c r="AL30" s="71"/>
      <c r="BT30" s="8">
        <v>50369264.857000001</v>
      </c>
      <c r="BU30" s="8">
        <v>50480734.729999997</v>
      </c>
    </row>
    <row r="31" spans="1:73" ht="15.75" thickBot="1">
      <c r="A31" s="8" t="s">
        <v>101</v>
      </c>
      <c r="B31" s="65"/>
      <c r="C31" s="36" t="s">
        <v>5</v>
      </c>
      <c r="D31" s="36"/>
      <c r="E31" s="58">
        <f>[14]NYCT!C41+[14]LIRR!C27+[14]MNR!E35+'[14]B&amp;T '!E28+'[14]MTA Bus'!E28+[14]MTAHQ!F30+[14]SIR!B31</f>
        <v>-28.079784801050849</v>
      </c>
      <c r="F31" s="58">
        <f>[14]NYCT!D41+[14]LIRR!D27+[14]MNR!F35+'[14]B&amp;T '!F28+'[14]MTA Bus'!F28+[14]MTAHQ!G30+[14]SIR!C31</f>
        <v>-30.170010789999999</v>
      </c>
      <c r="G31" s="58">
        <f t="shared" si="15"/>
        <v>2.0902259889491503</v>
      </c>
      <c r="H31" s="58">
        <f t="shared" si="16"/>
        <v>7.4438817952441223</v>
      </c>
      <c r="I31" s="59"/>
      <c r="J31" s="58">
        <f>[14]NYCT!H41+[14]LIRR!H27+[14]MNR!J35+'[14]B&amp;T '!J28+'[14]MTA Bus'!J28+[14]MTAHQ!K30+[14]SIR!G31+[14]FMTAC!J27+'[14]MTA CC'!J27</f>
        <v>27.789657909075416</v>
      </c>
      <c r="K31" s="58">
        <f>[14]NYCT!I41+[14]LIRR!I27+[14]MNR!K35+'[14]B&amp;T '!K28+'[14]MTA Bus'!K28+[14]MTAHQ!L30+[14]SIR!H31+[14]FMTAC!K27+'[14]MTA CC'!K27</f>
        <v>30.024619019999928</v>
      </c>
      <c r="L31" s="58">
        <f t="shared" si="17"/>
        <v>-2.2349611109245124</v>
      </c>
      <c r="M31" s="58">
        <f t="shared" si="18"/>
        <v>-8.0424203789663409</v>
      </c>
      <c r="N31" s="59"/>
      <c r="O31" s="58">
        <f t="shared" si="19"/>
        <v>-0.29012689197543295</v>
      </c>
      <c r="P31" s="58">
        <f t="shared" si="19"/>
        <v>-0.14539177000007086</v>
      </c>
      <c r="Q31" s="58">
        <f t="shared" si="20"/>
        <v>-0.14473512197536209</v>
      </c>
      <c r="R31" s="58">
        <f t="shared" si="21"/>
        <v>-49.886834339926615</v>
      </c>
      <c r="S31" s="76"/>
      <c r="T31" s="61"/>
      <c r="U31" s="62"/>
      <c r="V31" s="36" t="s">
        <v>5</v>
      </c>
      <c r="W31" s="36"/>
      <c r="X31" s="58">
        <f>[14]NYCT!S41+[14]LIRR!S27+[14]MNR!X35+'[14]B&amp;T '!X28+[14]MTAHQ!Y30+[14]SIR!Q31+[14]FMTAC!V26+'[14]MTA Bus'!V28</f>
        <v>-28.079784801050849</v>
      </c>
      <c r="Y31" s="58">
        <f>[14]NYCT!T41+[14]LIRR!T27+[14]MNR!Y35+'[14]B&amp;T '!Y28+[14]MTAHQ!Z30+[14]SIR!R31+[14]FMTAC!W26+'[14]MTA Bus'!W28</f>
        <v>-30.170010789999999</v>
      </c>
      <c r="Z31" s="58">
        <f t="shared" si="22"/>
        <v>2.0902259889491503</v>
      </c>
      <c r="AA31" s="58">
        <f t="shared" si="23"/>
        <v>7.4438817952441223</v>
      </c>
      <c r="AB31" s="59"/>
      <c r="AC31" s="58">
        <f>[14]NYCT!X41+[14]LIRR!X27+[14]MNR!AC35+'[14]B&amp;T '!AC28+'[14]MTA Bus'!AA28+[14]MTAHQ!AD30+[14]SIR!V31+'[14]MTA CC'!AA27</f>
        <v>27.789657909075416</v>
      </c>
      <c r="AD31" s="58">
        <f>[14]NYCT!Y41+[14]LIRR!Y27+[14]MNR!AD35+'[14]B&amp;T '!AD28+'[14]MTA Bus'!AB28+[14]MTAHQ!AE30+[14]SIR!W31+'[14]MTA CC'!AB27</f>
        <v>30.024619019999928</v>
      </c>
      <c r="AE31" s="58">
        <f t="shared" si="27"/>
        <v>-2.2349611109245124</v>
      </c>
      <c r="AF31" s="58">
        <f t="shared" si="24"/>
        <v>-8.0424203789663409</v>
      </c>
      <c r="AG31" s="59"/>
      <c r="AH31" s="58">
        <f t="shared" si="25"/>
        <v>-0.29012689197543295</v>
      </c>
      <c r="AI31" s="58">
        <f t="shared" si="25"/>
        <v>-0.14539177000007086</v>
      </c>
      <c r="AJ31" s="58">
        <f t="shared" si="25"/>
        <v>-0.14473512197536209</v>
      </c>
      <c r="AK31" s="58">
        <f t="shared" si="26"/>
        <v>-49.886834339926615</v>
      </c>
      <c r="AL31" s="71"/>
      <c r="BT31" s="8">
        <v>52373</v>
      </c>
      <c r="BU31" s="8">
        <v>-2531050.61</v>
      </c>
    </row>
    <row r="32" spans="1:73" s="72" customFormat="1" ht="15">
      <c r="A32" s="8"/>
      <c r="B32" s="65"/>
      <c r="C32" s="45" t="s">
        <v>6</v>
      </c>
      <c r="D32" s="45"/>
      <c r="E32" s="73">
        <f>SUM(E25:E31)</f>
        <v>696.74710605017492</v>
      </c>
      <c r="F32" s="73">
        <f>SUM(F25:F31)</f>
        <v>690.97808018000012</v>
      </c>
      <c r="G32" s="73">
        <f t="shared" si="15"/>
        <v>5.7690258701748007</v>
      </c>
      <c r="H32" s="74">
        <f t="shared" si="16"/>
        <v>0.82799423493541646</v>
      </c>
      <c r="I32" s="75"/>
      <c r="J32" s="73">
        <f>SUM(J25:J31)</f>
        <v>111.95593439632481</v>
      </c>
      <c r="K32" s="73">
        <f>SUM(K25:K31)</f>
        <v>107.77790195999982</v>
      </c>
      <c r="L32" s="73">
        <f t="shared" si="17"/>
        <v>4.1780324363249832</v>
      </c>
      <c r="M32" s="74">
        <f t="shared" si="18"/>
        <v>3.7318543754319613</v>
      </c>
      <c r="N32" s="75"/>
      <c r="O32" s="73">
        <f>SUM(O25:O31)</f>
        <v>808.7030404464997</v>
      </c>
      <c r="P32" s="73">
        <f>SUM(P25:P31)</f>
        <v>798.75598213999979</v>
      </c>
      <c r="Q32" s="73">
        <f t="shared" si="20"/>
        <v>9.9470583064999119</v>
      </c>
      <c r="R32" s="74">
        <f t="shared" si="21"/>
        <v>1.2300013489510264</v>
      </c>
      <c r="S32" s="76"/>
      <c r="T32" s="61"/>
      <c r="U32" s="62"/>
      <c r="V32" s="45" t="s">
        <v>6</v>
      </c>
      <c r="W32" s="45"/>
      <c r="X32" s="73">
        <f>SUM(X25:X31)</f>
        <v>696.74710605017492</v>
      </c>
      <c r="Y32" s="73">
        <f>SUM(Y25:Y31)</f>
        <v>690.97808018000012</v>
      </c>
      <c r="Z32" s="73">
        <f t="shared" si="22"/>
        <v>5.7690258701748007</v>
      </c>
      <c r="AA32" s="74">
        <f t="shared" si="23"/>
        <v>0.82799423493541646</v>
      </c>
      <c r="AB32" s="75"/>
      <c r="AC32" s="73">
        <f>SUM(AC25:AC31)</f>
        <v>111.95593439632481</v>
      </c>
      <c r="AD32" s="73">
        <f>SUM(AD25:AD31)</f>
        <v>107.77790195999982</v>
      </c>
      <c r="AE32" s="73">
        <f t="shared" si="27"/>
        <v>4.1780324363249832</v>
      </c>
      <c r="AF32" s="74">
        <f t="shared" si="24"/>
        <v>3.7318543754319613</v>
      </c>
      <c r="AG32" s="75"/>
      <c r="AH32" s="73">
        <f>SUM(AH25:AH31)</f>
        <v>808.7030404464997</v>
      </c>
      <c r="AI32" s="73">
        <f>SUM(AI25:AI31)</f>
        <v>798.75598213999979</v>
      </c>
      <c r="AJ32" s="73">
        <f>AH32-AI32</f>
        <v>9.9470583064999119</v>
      </c>
      <c r="AK32" s="74">
        <f t="shared" si="26"/>
        <v>1.2300013489510264</v>
      </c>
      <c r="AL32" s="71"/>
      <c r="BN32" s="66"/>
      <c r="BO32" s="77"/>
      <c r="BP32" s="77"/>
      <c r="BQ32" s="77"/>
      <c r="BR32" s="77"/>
      <c r="BS32" s="78"/>
    </row>
    <row r="33" spans="1:73" s="79" customFormat="1" ht="12.75" customHeight="1">
      <c r="B33" s="80"/>
      <c r="C33" s="81" t="s">
        <v>94</v>
      </c>
      <c r="D33" s="82"/>
      <c r="E33" s="83">
        <f>[14]NYCT!C42+[14]LIRR!C28+[14]MNR!E36+'[14]B&amp;T '!E29+'[14]MTA Bus'!E29+[14]MTAHQ!F31+[14]SIR!B32+[14]FMTAC!E28+'[14]MTA CC'!E28</f>
        <v>696.74710605017492</v>
      </c>
      <c r="F33" s="83">
        <f>[14]NYCT!D42+[14]LIRR!D28+[14]MNR!F36+'[14]B&amp;T '!F29+'[14]MTA Bus'!F29+[14]MTAHQ!G31+[14]SIR!C32+[14]FMTAC!F28+'[14]MTA CC'!F28</f>
        <v>690.97808018000001</v>
      </c>
      <c r="G33" s="84"/>
      <c r="H33" s="85"/>
      <c r="I33" s="86"/>
      <c r="J33" s="83">
        <f>[14]NYCT!H42+[14]LIRR!H28+[14]MNR!J36+'[14]B&amp;T '!J29+'[14]MTA Bus'!J29+[14]MTAHQ!K31+[14]SIR!G32+[14]FMTAC!J28+'[14]MTA CC'!J28</f>
        <v>111.95593439632478</v>
      </c>
      <c r="K33" s="83">
        <f>[14]NYCT!I42+[14]LIRR!I28+[14]MNR!K36+'[14]B&amp;T '!K29+'[14]MTA Bus'!K29+[14]MTAHQ!L31+[14]SIR!H32+[14]FMTAC!K28+'[14]MTA CC'!K28</f>
        <v>107.77790195999984</v>
      </c>
      <c r="L33" s="84"/>
      <c r="M33" s="85"/>
      <c r="N33" s="86"/>
      <c r="O33" s="84"/>
      <c r="P33" s="84"/>
      <c r="Q33" s="84"/>
      <c r="R33" s="85"/>
      <c r="S33" s="87"/>
      <c r="T33" s="88"/>
      <c r="U33" s="89"/>
      <c r="V33" s="81" t="s">
        <v>94</v>
      </c>
      <c r="W33" s="82"/>
      <c r="X33" s="83">
        <f>[14]NYCT!S42+[14]LIRR!S28+[14]MNR!X36+'[14]B&amp;T '!X29+'[14]MTA Bus'!V29+[14]MTAHQ!Y31+[14]SIR!Q32+[14]FMTAC!V28+'[14]MTA CC'!V28</f>
        <v>696.74710605017492</v>
      </c>
      <c r="Y33" s="83">
        <f>[14]NYCT!T42+[14]LIRR!T28+[14]MNR!Y36+'[14]B&amp;T '!Y29+'[14]MTA Bus'!W29+[14]MTAHQ!Z31+[14]SIR!R32+[14]FMTAC!W28+'[14]MTA CC'!W28</f>
        <v>690.97808018000001</v>
      </c>
      <c r="Z33" s="84"/>
      <c r="AA33" s="85"/>
      <c r="AB33" s="86"/>
      <c r="AC33" s="83">
        <f>[14]NYCT!X42+[14]LIRR!X28+[14]MNR!AC36+'[14]B&amp;T '!AC29+'[14]MTA Bus'!AA29+[14]MTAHQ!AD31+[14]SIR!V32+[14]FMTAC!AA28+'[14]MTA CC'!AA28</f>
        <v>111.95593439632478</v>
      </c>
      <c r="AD33" s="83">
        <f>[14]NYCT!Y42+[14]LIRR!Y28+[14]MNR!AD36+'[14]B&amp;T '!AD29+'[14]MTA Bus'!AB29+[14]MTAHQ!AE31+[14]SIR!W32+[14]FMTAC!Z26+'[14]MTA CC'!AB28</f>
        <v>107.77790195999984</v>
      </c>
      <c r="AE33" s="84"/>
      <c r="AF33" s="85"/>
      <c r="AG33" s="86"/>
      <c r="AH33" s="84"/>
      <c r="AI33" s="84"/>
      <c r="AJ33" s="84"/>
      <c r="AK33" s="85"/>
      <c r="AL33" s="90"/>
    </row>
    <row r="34" spans="1:73" ht="15">
      <c r="B34" s="65"/>
      <c r="C34" s="56" t="s">
        <v>7</v>
      </c>
      <c r="D34" s="36"/>
      <c r="E34" s="94"/>
      <c r="F34" s="94"/>
      <c r="G34" s="94"/>
      <c r="H34" s="58"/>
      <c r="I34" s="59"/>
      <c r="J34" s="94"/>
      <c r="K34" s="94"/>
      <c r="L34" s="94"/>
      <c r="M34" s="58"/>
      <c r="N34" s="59"/>
      <c r="O34" s="94"/>
      <c r="P34" s="94"/>
      <c r="Q34" s="94"/>
      <c r="R34" s="58"/>
      <c r="S34" s="76"/>
      <c r="T34" s="61"/>
      <c r="U34" s="62"/>
      <c r="V34" s="56" t="s">
        <v>7</v>
      </c>
      <c r="W34" s="36"/>
      <c r="X34" s="94"/>
      <c r="Y34" s="94"/>
      <c r="Z34" s="94"/>
      <c r="AA34" s="58"/>
      <c r="AB34" s="59"/>
      <c r="AC34" s="94"/>
      <c r="AD34" s="94"/>
      <c r="AE34" s="94"/>
      <c r="AF34" s="58"/>
      <c r="AG34" s="59"/>
      <c r="AH34" s="94"/>
      <c r="AI34" s="94"/>
      <c r="AJ34" s="94"/>
      <c r="AK34" s="58"/>
      <c r="AL34" s="71"/>
    </row>
    <row r="35" spans="1:73" ht="12.75" customHeight="1">
      <c r="A35" s="8" t="s">
        <v>102</v>
      </c>
      <c r="B35" s="65"/>
      <c r="C35" s="36" t="s">
        <v>62</v>
      </c>
      <c r="D35" s="36"/>
      <c r="E35" s="57">
        <f>+[14]NYCT!C45+[14]LIRR!C31+[14]MNR!E39+'[14]B&amp;T '!E32+'[14]MTA Bus'!E32+[14]MTAHQ!F34+[14]SIR!B35</f>
        <v>44.738061453946145</v>
      </c>
      <c r="F35" s="57">
        <f>+[14]NYCT!D45+[14]LIRR!D31+[14]MNR!F39+'[14]B&amp;T '!F32+'[14]MTA Bus'!F32+[14]MTAHQ!G34+[14]SIR!C35</f>
        <v>36.826895039999997</v>
      </c>
      <c r="G35" s="57">
        <f t="shared" ref="G35:G48" si="28">E35-F35</f>
        <v>7.9111664139461482</v>
      </c>
      <c r="H35" s="58">
        <f t="shared" ref="H35:H48" si="29">IF(E35=0,"              -",IF(ABS(G35/E35)&gt;=1,"              *",IF(E35&gt;0,IF(ABS(G35*100/E35)&lt;0.0001, 0, G35*100/E35),IF(ABS(G35*100/E35)&lt;0.0001,0,-G35/E35*100))))</f>
        <v>17.683301772228084</v>
      </c>
      <c r="I35" s="59"/>
      <c r="J35" s="57">
        <f>+[14]NYCT!H45+[14]LIRR!H31+[14]MNR!J39+'[14]B&amp;T '!J32+'[14]MTA Bus'!J32+[14]MTAHQ!K34+[14]SIR!G35</f>
        <v>2.1000000000000001E-2</v>
      </c>
      <c r="K35" s="57">
        <f>+[14]NYCT!I45+[14]LIRR!I31+[14]MNR!K39+'[14]B&amp;T '!K32+'[14]MTA Bus'!K32+[14]MTAHQ!L34+[14]SIR!H35</f>
        <v>0.12222899999999999</v>
      </c>
      <c r="L35" s="57">
        <f t="shared" ref="L35:L48" si="30">J35-K35</f>
        <v>-0.10122899999999999</v>
      </c>
      <c r="M35" s="58" t="str">
        <f t="shared" ref="M35:M40" si="31">IF(J35=0,"              -",IF(ABS(L35/J35)&gt;=1,"              *",IF(J35&gt;0,IF(ABS(L35*100/J35)&lt;0.0001, 0, L35*100/J35),IF(ABS(L35*100/J35)&lt;0.0001,0,-L35/J35*100))))</f>
        <v xml:space="preserve">              *</v>
      </c>
      <c r="N35" s="59"/>
      <c r="O35" s="57">
        <f t="shared" ref="O35:P47" si="32">E35+J35</f>
        <v>44.759061453946146</v>
      </c>
      <c r="P35" s="57">
        <f t="shared" si="32"/>
        <v>36.949124039999994</v>
      </c>
      <c r="Q35" s="57">
        <f t="shared" ref="Q35:Q48" si="33">O35-P35</f>
        <v>7.8099374139461517</v>
      </c>
      <c r="R35" s="58">
        <f t="shared" ref="R35:R48" si="34">IF(O35=0,"              -",IF(ABS(Q35/O35)&gt;=1,"              *",IF(O35&gt;0,IF(ABS(Q35*100/O35)&lt;0.0001, 0, Q35*100/O35),IF(ABS(Q35*100/O35)&lt;0.0001,0,-Q35/O35*100))))</f>
        <v>17.448840883274588</v>
      </c>
      <c r="S35" s="76"/>
      <c r="T35" s="61"/>
      <c r="U35" s="62"/>
      <c r="V35" s="36" t="s">
        <v>62</v>
      </c>
      <c r="W35" s="36"/>
      <c r="X35" s="57">
        <f>[14]NYCT!S45+[14]LIRR!S31+[14]MNR!X39+'[14]B&amp;T '!X32+'[14]MTA Bus'!V32+[14]MTAHQ!Y34+[14]SIR!Q35+'[14]MTA CC'!V31</f>
        <v>44.738061453946145</v>
      </c>
      <c r="Y35" s="57">
        <f>[14]NYCT!T45+[14]LIRR!T31+[14]MNR!Y39+'[14]B&amp;T '!Y32+'[14]MTA Bus'!W32+[14]MTAHQ!Z34+[14]SIR!R35+'[14]MTA CC'!W31</f>
        <v>36.826895039999997</v>
      </c>
      <c r="Z35" s="57">
        <f t="shared" ref="Z35:Z48" si="35">X35-Y35</f>
        <v>7.9111664139461482</v>
      </c>
      <c r="AA35" s="58">
        <f t="shared" ref="AA35:AA48" si="36">IF(X35=0,"              -",IF(ABS(Z35/X35)&gt;=1,"              *",IF(X35&gt;0,IF(ABS(Z35*100/X35)&lt;0.0001, 0, Z35*100/X35),IF(ABS(Z35*100/X35)&lt;0.0001,0,-Z35/X35*100))))</f>
        <v>17.683301772228084</v>
      </c>
      <c r="AB35" s="59"/>
      <c r="AC35" s="57">
        <f>[14]NYCT!X45+[14]LIRR!X31+[14]MNR!AC39+'[14]B&amp;T '!AC32+'[14]MTA Bus'!AA32+[14]MTAHQ!AD34+[14]SIR!V35</f>
        <v>2.1000000000000001E-2</v>
      </c>
      <c r="AD35" s="57">
        <f>[14]NYCT!Y45+[14]LIRR!Y31+[14]MNR!AD39+'[14]B&amp;T '!AD32+'[14]MTA Bus'!AB32+[14]MTAHQ!AE34+[14]SIR!W35</f>
        <v>0.12222899999999999</v>
      </c>
      <c r="AE35" s="57">
        <f t="shared" ref="AE35:AE48" si="37">AC35-AD35</f>
        <v>-0.10122899999999999</v>
      </c>
      <c r="AF35" s="58" t="str">
        <f t="shared" ref="AF35:AF48" si="38">IF(AC35=0,"              -",IF(ABS(AE35/AC35)&gt;=1,"              *",IF(AC35&gt;0,IF(ABS(AE35*100/AC35)&lt;0.0001, 0, AE35*100/AC35),IF(ABS(AE35*100/AC35)&lt;0.0001,0,-AE35/AC35*100))))</f>
        <v xml:space="preserve">              *</v>
      </c>
      <c r="AG35" s="59"/>
      <c r="AH35" s="57">
        <f t="shared" ref="AH35:AJ47" si="39">X35+AC35</f>
        <v>44.759061453946146</v>
      </c>
      <c r="AI35" s="57">
        <f t="shared" si="39"/>
        <v>36.949124039999994</v>
      </c>
      <c r="AJ35" s="57">
        <f t="shared" ref="AJ35:AJ40" si="40">AH35-AI35</f>
        <v>7.8099374139461517</v>
      </c>
      <c r="AK35" s="58">
        <f t="shared" ref="AK35:AK48" si="41">IF(AH35=0,"              -",IF(ABS(AJ35/AH35)&gt;=1,"              *",IF(AH35&gt;0,IF(ABS(AJ35*100/AH35)&lt;0.0001, 0, AJ35*100/AH35),IF(ABS(AJ35*100/AH35)&lt;0.0001,0,-AJ35/AH35*100))))</f>
        <v>17.448840883274588</v>
      </c>
      <c r="AL35" s="71"/>
      <c r="BT35" s="8">
        <v>24466908</v>
      </c>
      <c r="BU35" s="8">
        <v>26307270.300000001</v>
      </c>
    </row>
    <row r="36" spans="1:73" ht="12.75" hidden="1" customHeight="1">
      <c r="B36" s="65"/>
      <c r="C36" s="98" t="s">
        <v>103</v>
      </c>
      <c r="D36" s="36"/>
      <c r="E36" s="58"/>
      <c r="F36" s="58"/>
      <c r="G36" s="58">
        <f t="shared" si="28"/>
        <v>0</v>
      </c>
      <c r="H36" s="58" t="str">
        <f t="shared" si="29"/>
        <v xml:space="preserve">              -</v>
      </c>
      <c r="I36" s="59"/>
      <c r="J36" s="58"/>
      <c r="K36" s="58"/>
      <c r="L36" s="58">
        <f t="shared" si="30"/>
        <v>0</v>
      </c>
      <c r="M36" s="58" t="str">
        <f t="shared" si="31"/>
        <v xml:space="preserve">              -</v>
      </c>
      <c r="N36" s="59"/>
      <c r="O36" s="58">
        <f t="shared" si="32"/>
        <v>0</v>
      </c>
      <c r="P36" s="58">
        <f t="shared" si="32"/>
        <v>0</v>
      </c>
      <c r="Q36" s="58">
        <f t="shared" si="33"/>
        <v>0</v>
      </c>
      <c r="R36" s="58" t="str">
        <f t="shared" si="34"/>
        <v xml:space="preserve">              -</v>
      </c>
      <c r="S36" s="76"/>
      <c r="T36" s="61"/>
      <c r="U36" s="62"/>
      <c r="V36" s="98" t="s">
        <v>103</v>
      </c>
      <c r="W36" s="36"/>
      <c r="X36" s="58"/>
      <c r="Y36" s="58"/>
      <c r="Z36" s="58">
        <f t="shared" si="35"/>
        <v>0</v>
      </c>
      <c r="AA36" s="58" t="str">
        <f t="shared" si="36"/>
        <v xml:space="preserve">              -</v>
      </c>
      <c r="AB36" s="59"/>
      <c r="AC36" s="58"/>
      <c r="AD36" s="58"/>
      <c r="AE36" s="58">
        <f t="shared" si="37"/>
        <v>0</v>
      </c>
      <c r="AF36" s="58" t="str">
        <f t="shared" si="38"/>
        <v xml:space="preserve">              -</v>
      </c>
      <c r="AG36" s="59"/>
      <c r="AH36" s="58">
        <f t="shared" si="39"/>
        <v>0</v>
      </c>
      <c r="AI36" s="58">
        <f t="shared" si="39"/>
        <v>0</v>
      </c>
      <c r="AJ36" s="58">
        <f t="shared" si="40"/>
        <v>0</v>
      </c>
      <c r="AK36" s="58" t="str">
        <f t="shared" si="41"/>
        <v xml:space="preserve">              -</v>
      </c>
      <c r="AL36" s="71"/>
    </row>
    <row r="37" spans="1:73" ht="12.75" hidden="1" customHeight="1">
      <c r="B37" s="65"/>
      <c r="C37" s="98" t="s">
        <v>104</v>
      </c>
      <c r="D37" s="36"/>
      <c r="E37" s="58"/>
      <c r="F37" s="58"/>
      <c r="G37" s="58">
        <f t="shared" si="28"/>
        <v>0</v>
      </c>
      <c r="H37" s="58" t="str">
        <f t="shared" si="29"/>
        <v xml:space="preserve">              -</v>
      </c>
      <c r="I37" s="59"/>
      <c r="J37" s="58"/>
      <c r="K37" s="58"/>
      <c r="L37" s="58">
        <f t="shared" si="30"/>
        <v>0</v>
      </c>
      <c r="M37" s="58" t="str">
        <f t="shared" si="31"/>
        <v xml:space="preserve">              -</v>
      </c>
      <c r="N37" s="59"/>
      <c r="O37" s="58">
        <f t="shared" si="32"/>
        <v>0</v>
      </c>
      <c r="P37" s="58">
        <f t="shared" si="32"/>
        <v>0</v>
      </c>
      <c r="Q37" s="58">
        <f t="shared" si="33"/>
        <v>0</v>
      </c>
      <c r="R37" s="58" t="str">
        <f t="shared" si="34"/>
        <v xml:space="preserve">              -</v>
      </c>
      <c r="S37" s="76"/>
      <c r="T37" s="61"/>
      <c r="U37" s="62"/>
      <c r="V37" s="98" t="s">
        <v>104</v>
      </c>
      <c r="W37" s="36"/>
      <c r="X37" s="58"/>
      <c r="Y37" s="58"/>
      <c r="Z37" s="58">
        <f t="shared" si="35"/>
        <v>0</v>
      </c>
      <c r="AA37" s="58" t="str">
        <f t="shared" si="36"/>
        <v xml:space="preserve">              -</v>
      </c>
      <c r="AB37" s="59"/>
      <c r="AC37" s="58"/>
      <c r="AD37" s="58"/>
      <c r="AE37" s="58">
        <f t="shared" si="37"/>
        <v>0</v>
      </c>
      <c r="AF37" s="58" t="str">
        <f t="shared" si="38"/>
        <v xml:space="preserve">              -</v>
      </c>
      <c r="AG37" s="59"/>
      <c r="AH37" s="58">
        <f t="shared" si="39"/>
        <v>0</v>
      </c>
      <c r="AI37" s="58">
        <f t="shared" si="39"/>
        <v>0</v>
      </c>
      <c r="AJ37" s="58">
        <f t="shared" si="40"/>
        <v>0</v>
      </c>
      <c r="AK37" s="58" t="str">
        <f t="shared" si="41"/>
        <v xml:space="preserve">              -</v>
      </c>
      <c r="AL37" s="71"/>
    </row>
    <row r="38" spans="1:73" ht="12.75" customHeight="1">
      <c r="A38" s="8" t="s">
        <v>105</v>
      </c>
      <c r="B38" s="65"/>
      <c r="C38" s="36" t="s">
        <v>9</v>
      </c>
      <c r="D38" s="36"/>
      <c r="E38" s="58">
        <f>+[14]NYCT!C46+[14]LIRR!C34+[14]MNR!E42+'[14]B&amp;T '!E35+'[14]MTA Bus'!E33+[14]MTAHQ!F35+[14]SIR!B36</f>
        <v>15.748663777796983</v>
      </c>
      <c r="F38" s="58">
        <f>+[14]NYCT!D46+[14]LIRR!D34+[14]MNR!F42+'[14]B&amp;T '!F35+'[14]MTA Bus'!F33+[14]MTAHQ!G35+[14]SIR!C36</f>
        <v>9.0650657500000005</v>
      </c>
      <c r="G38" s="58">
        <f t="shared" si="28"/>
        <v>6.6835980277969824</v>
      </c>
      <c r="H38" s="58">
        <f t="shared" si="29"/>
        <v>42.439143549561031</v>
      </c>
      <c r="I38" s="59"/>
      <c r="J38" s="58">
        <f>[14]NYCT!H48+[14]LIRR!H34+[14]MNR!J42+'[14]B&amp;T '!J35+'[14]MTA Bus'!J35+[14]MTAHQ!K37+[14]SIR!G36</f>
        <v>0</v>
      </c>
      <c r="K38" s="58">
        <f>[14]NYCT!I48+[14]LIRR!I34+[14]MNR!K42+'[14]B&amp;T '!K35+'[14]MTA Bus'!K35+[14]MTAHQ!L37+[14]SIR!H36</f>
        <v>0</v>
      </c>
      <c r="L38" s="58">
        <f t="shared" si="30"/>
        <v>0</v>
      </c>
      <c r="M38" s="58" t="str">
        <f t="shared" si="31"/>
        <v xml:space="preserve">              -</v>
      </c>
      <c r="N38" s="59"/>
      <c r="O38" s="58">
        <f t="shared" si="32"/>
        <v>15.748663777796983</v>
      </c>
      <c r="P38" s="58">
        <f t="shared" si="32"/>
        <v>9.0650657500000005</v>
      </c>
      <c r="Q38" s="58">
        <f t="shared" si="33"/>
        <v>6.6835980277969824</v>
      </c>
      <c r="R38" s="58">
        <f t="shared" si="34"/>
        <v>42.439143549561031</v>
      </c>
      <c r="S38" s="76"/>
      <c r="T38" s="61"/>
      <c r="U38" s="62"/>
      <c r="V38" s="36" t="s">
        <v>9</v>
      </c>
      <c r="W38" s="36"/>
      <c r="X38" s="58">
        <f>[14]NYCT!S46+[14]LIRR!S34+[14]MNR!X42+'[14]B&amp;T '!X35+'[14]MTA Bus'!V33+[14]MTAHQ!Y35+[14]SIR!Q36+'[14]MTA CC'!V34</f>
        <v>15.748663777796983</v>
      </c>
      <c r="Y38" s="58">
        <f>[14]NYCT!T46+[14]LIRR!T34+[14]MNR!Y42+'[14]B&amp;T '!Y35+'[14]MTA Bus'!W33+[14]MTAHQ!Z35+[14]SIR!R36+'[14]MTA CC'!W34</f>
        <v>9.0650657500000005</v>
      </c>
      <c r="Z38" s="58">
        <f t="shared" si="35"/>
        <v>6.6835980277969824</v>
      </c>
      <c r="AA38" s="58">
        <f t="shared" si="36"/>
        <v>42.439143549561031</v>
      </c>
      <c r="AB38" s="59"/>
      <c r="AC38" s="58">
        <f>[14]NYCT!X46+[14]LIRR!X34+[14]MNR!AC42+'[14]B&amp;T '!AC35+'[14]MTA Bus'!AA33+[14]MTAHQ!AD35+[14]SIR!V36+'[14]MTA CC'!AA34</f>
        <v>5.8516666666666667E-4</v>
      </c>
      <c r="AD38" s="58">
        <f>[14]NYCT!Y46+[14]LIRR!Y34+[14]MNR!AD42+'[14]B&amp;T '!AD35+'[14]MTA Bus'!AB33+[14]MTAHQ!AE35+[14]SIR!W36+'[14]MTA CC'!AB34</f>
        <v>2.1781500000000002E-3</v>
      </c>
      <c r="AE38" s="58">
        <f t="shared" si="37"/>
        <v>-1.5929833333333337E-3</v>
      </c>
      <c r="AF38" s="58" t="str">
        <f t="shared" si="38"/>
        <v xml:space="preserve">              *</v>
      </c>
      <c r="AG38" s="59"/>
      <c r="AH38" s="58">
        <f t="shared" si="39"/>
        <v>15.74924894446365</v>
      </c>
      <c r="AI38" s="58">
        <f t="shared" si="39"/>
        <v>9.0672439000000011</v>
      </c>
      <c r="AJ38" s="58">
        <f t="shared" si="40"/>
        <v>6.682005044463649</v>
      </c>
      <c r="AK38" s="58">
        <f t="shared" si="41"/>
        <v>42.42745205200773</v>
      </c>
      <c r="AL38" s="71"/>
      <c r="BT38" s="8">
        <v>16599650.739</v>
      </c>
      <c r="BU38" s="8">
        <v>14873546.35</v>
      </c>
    </row>
    <row r="39" spans="1:73" ht="12.75" hidden="1" customHeight="1">
      <c r="B39" s="65"/>
      <c r="C39" s="98" t="s">
        <v>106</v>
      </c>
      <c r="D39" s="36"/>
      <c r="E39" s="58"/>
      <c r="F39" s="58"/>
      <c r="G39" s="58">
        <f t="shared" si="28"/>
        <v>0</v>
      </c>
      <c r="H39" s="58" t="str">
        <f t="shared" si="29"/>
        <v xml:space="preserve">              -</v>
      </c>
      <c r="I39" s="59"/>
      <c r="J39" s="58"/>
      <c r="K39" s="58"/>
      <c r="L39" s="58">
        <f t="shared" si="30"/>
        <v>0</v>
      </c>
      <c r="M39" s="58" t="str">
        <f t="shared" si="31"/>
        <v xml:space="preserve">              -</v>
      </c>
      <c r="N39" s="59"/>
      <c r="O39" s="58">
        <f t="shared" si="32"/>
        <v>0</v>
      </c>
      <c r="P39" s="58">
        <f t="shared" si="32"/>
        <v>0</v>
      </c>
      <c r="Q39" s="58">
        <f t="shared" si="33"/>
        <v>0</v>
      </c>
      <c r="R39" s="58" t="str">
        <f t="shared" si="34"/>
        <v xml:space="preserve">              -</v>
      </c>
      <c r="S39" s="76"/>
      <c r="T39" s="61"/>
      <c r="U39" s="62"/>
      <c r="V39" s="98" t="s">
        <v>106</v>
      </c>
      <c r="W39" s="36"/>
      <c r="X39" s="58"/>
      <c r="Y39" s="58"/>
      <c r="Z39" s="58">
        <f t="shared" si="35"/>
        <v>0</v>
      </c>
      <c r="AA39" s="58" t="str">
        <f t="shared" si="36"/>
        <v xml:space="preserve">              -</v>
      </c>
      <c r="AB39" s="59"/>
      <c r="AC39" s="58"/>
      <c r="AD39" s="58"/>
      <c r="AE39" s="58">
        <f t="shared" si="37"/>
        <v>0</v>
      </c>
      <c r="AF39" s="58" t="str">
        <f t="shared" si="38"/>
        <v xml:space="preserve">              -</v>
      </c>
      <c r="AG39" s="59"/>
      <c r="AH39" s="58">
        <f t="shared" si="39"/>
        <v>0</v>
      </c>
      <c r="AI39" s="58">
        <f t="shared" si="39"/>
        <v>0</v>
      </c>
      <c r="AJ39" s="58">
        <f t="shared" si="40"/>
        <v>0</v>
      </c>
      <c r="AK39" s="58" t="str">
        <f t="shared" si="41"/>
        <v xml:space="preserve">              -</v>
      </c>
      <c r="AL39" s="71"/>
    </row>
    <row r="40" spans="1:73" ht="12.75" hidden="1" customHeight="1">
      <c r="B40" s="65"/>
      <c r="C40" s="98" t="s">
        <v>107</v>
      </c>
      <c r="D40" s="36"/>
      <c r="E40" s="58"/>
      <c r="F40" s="58"/>
      <c r="G40" s="58">
        <f t="shared" si="28"/>
        <v>0</v>
      </c>
      <c r="H40" s="58" t="str">
        <f t="shared" si="29"/>
        <v xml:space="preserve">              -</v>
      </c>
      <c r="I40" s="59"/>
      <c r="J40" s="58"/>
      <c r="K40" s="58"/>
      <c r="L40" s="58">
        <f t="shared" si="30"/>
        <v>0</v>
      </c>
      <c r="M40" s="58" t="str">
        <f t="shared" si="31"/>
        <v xml:space="preserve">              -</v>
      </c>
      <c r="N40" s="59"/>
      <c r="O40" s="58">
        <f t="shared" si="32"/>
        <v>0</v>
      </c>
      <c r="P40" s="58">
        <f t="shared" si="32"/>
        <v>0</v>
      </c>
      <c r="Q40" s="58">
        <f t="shared" si="33"/>
        <v>0</v>
      </c>
      <c r="R40" s="58" t="str">
        <f t="shared" si="34"/>
        <v xml:space="preserve">              -</v>
      </c>
      <c r="S40" s="76"/>
      <c r="T40" s="61"/>
      <c r="U40" s="62"/>
      <c r="V40" s="98" t="s">
        <v>107</v>
      </c>
      <c r="W40" s="36"/>
      <c r="X40" s="58"/>
      <c r="Y40" s="58"/>
      <c r="Z40" s="58">
        <f t="shared" si="35"/>
        <v>0</v>
      </c>
      <c r="AA40" s="58" t="str">
        <f t="shared" si="36"/>
        <v xml:space="preserve">              -</v>
      </c>
      <c r="AB40" s="59"/>
      <c r="AC40" s="58"/>
      <c r="AD40" s="58"/>
      <c r="AE40" s="58">
        <f t="shared" si="37"/>
        <v>0</v>
      </c>
      <c r="AF40" s="58" t="str">
        <f t="shared" si="38"/>
        <v xml:space="preserve">              -</v>
      </c>
      <c r="AG40" s="59"/>
      <c r="AH40" s="58">
        <f t="shared" si="39"/>
        <v>0</v>
      </c>
      <c r="AI40" s="58">
        <f t="shared" si="39"/>
        <v>0</v>
      </c>
      <c r="AJ40" s="58">
        <f t="shared" si="40"/>
        <v>0</v>
      </c>
      <c r="AK40" s="58" t="str">
        <f t="shared" si="41"/>
        <v xml:space="preserve">              -</v>
      </c>
      <c r="AL40" s="71"/>
    </row>
    <row r="41" spans="1:73" ht="12.75" customHeight="1">
      <c r="A41" s="8" t="s">
        <v>108</v>
      </c>
      <c r="B41" s="65"/>
      <c r="C41" s="36" t="s">
        <v>8</v>
      </c>
      <c r="D41" s="36"/>
      <c r="E41" s="58">
        <f>+[14]NYCT!C47+[14]LIRR!C37+[14]MNR!E45+'[14]B&amp;T '!E38+'[14]MTA Bus'!E34+[14]MTAHQ!F36+[14]SIR!B37+[14]FMTAC!E31</f>
        <v>3.9199029999999979</v>
      </c>
      <c r="F41" s="58">
        <f>+[14]NYCT!D47+[14]LIRR!D37+[14]MNR!F45+'[14]B&amp;T '!F38+'[14]MTA Bus'!F34+[14]MTAHQ!G36+[14]SIR!C37+[14]FMTAC!F31</f>
        <v>2.7113652900000016</v>
      </c>
      <c r="G41" s="58">
        <f t="shared" si="28"/>
        <v>1.2085377099999963</v>
      </c>
      <c r="H41" s="58">
        <f t="shared" si="29"/>
        <v>30.830806527610424</v>
      </c>
      <c r="I41" s="59"/>
      <c r="J41" s="58">
        <f>[14]NYCT!H47+[14]LIRR!H37+[14]MNR!J45+'[14]B&amp;T '!J38+'[14]MTA Bus'!J34+[14]MTAHQ!K36+[14]SIR!G37+[14]FMTAC!J31+'[14]MTA CC'!J37</f>
        <v>0.56445424738480532</v>
      </c>
      <c r="K41" s="58">
        <f>[14]NYCT!I47+[14]LIRR!I37+[14]MNR!K45+'[14]B&amp;T '!K38+'[14]MTA Bus'!K34+[14]MTAHQ!L36+[14]SIR!H37+[14]FMTAC!K31+'[14]MTA CC'!K37</f>
        <v>0.53359233999999056</v>
      </c>
      <c r="L41" s="58">
        <f t="shared" si="30"/>
        <v>3.0861907384814757E-2</v>
      </c>
      <c r="M41" s="58">
        <f>IF(J41=0,"              -",IF(ABS(L41/J41)&gt;=1,"              *",IF(J41&gt;0,IF(ABS(L41*100/J41)&lt;0.0001, 0, L41*100/J41),IF(ABS(L41*100/J41)&lt;0.0001,0,-L41/J41*100))))</f>
        <v>5.4675657996732676</v>
      </c>
      <c r="N41" s="59"/>
      <c r="O41" s="58">
        <f t="shared" si="32"/>
        <v>4.4843572473848035</v>
      </c>
      <c r="P41" s="58">
        <f t="shared" si="32"/>
        <v>3.244957629999992</v>
      </c>
      <c r="Q41" s="58">
        <f t="shared" si="33"/>
        <v>1.2393996173848114</v>
      </c>
      <c r="R41" s="58">
        <f t="shared" si="34"/>
        <v>27.63828903479104</v>
      </c>
      <c r="S41" s="76"/>
      <c r="T41" s="61"/>
      <c r="U41" s="62"/>
      <c r="V41" s="36" t="s">
        <v>8</v>
      </c>
      <c r="W41" s="36"/>
      <c r="X41" s="58">
        <f>[14]NYCT!S47+[14]LIRR!S37+[14]MNR!X45+'[14]B&amp;T '!X38+'[14]MTA Bus'!V34+[14]MTAHQ!Y36+[14]SIR!Q37+[14]FMTAC!V31+'[14]MTA CC'!V37</f>
        <v>3.9199029999999979</v>
      </c>
      <c r="Y41" s="58">
        <f>[14]NYCT!T47+[14]LIRR!T37+[14]MNR!Y45+'[14]B&amp;T '!Y38+'[14]MTA Bus'!W34+[14]MTAHQ!Z36+[14]SIR!R37+[14]FMTAC!W31+'[14]MTA CC'!W37</f>
        <v>2.7113652900000016</v>
      </c>
      <c r="Z41" s="58">
        <f t="shared" si="35"/>
        <v>1.2085377099999963</v>
      </c>
      <c r="AA41" s="58">
        <f t="shared" si="36"/>
        <v>30.830806527610424</v>
      </c>
      <c r="AB41" s="59"/>
      <c r="AC41" s="58">
        <f>[14]NYCT!X47+[14]LIRR!X37+[14]MNR!AC45+'[14]B&amp;T '!AC38+'[14]MTA Bus'!AA34+[14]MTAHQ!AD36+[14]SIR!V37+[14]FMTAC!AA31+'[14]MTA CC'!AA37</f>
        <v>0.56445424738480532</v>
      </c>
      <c r="AD41" s="58">
        <f>[14]NYCT!Y47+[14]LIRR!Y37+[14]MNR!AD45+'[14]B&amp;T '!AD38+'[14]MTA Bus'!AB34+[14]MTAHQ!AE36+[14]SIR!W37+[14]FMTAC!AB31+'[14]MTA CC'!AB37</f>
        <v>0.53359233999999056</v>
      </c>
      <c r="AE41" s="58">
        <f t="shared" si="37"/>
        <v>3.0861907384814757E-2</v>
      </c>
      <c r="AF41" s="58">
        <f t="shared" si="38"/>
        <v>5.4675657996732676</v>
      </c>
      <c r="AG41" s="59"/>
      <c r="AH41" s="58">
        <f t="shared" si="39"/>
        <v>4.4843572473848035</v>
      </c>
      <c r="AI41" s="58">
        <f t="shared" si="39"/>
        <v>3.244957629999992</v>
      </c>
      <c r="AJ41" s="58">
        <f t="shared" si="39"/>
        <v>1.239399617384811</v>
      </c>
      <c r="AK41" s="58">
        <f t="shared" si="41"/>
        <v>27.638289034791029</v>
      </c>
      <c r="AL41" s="71"/>
      <c r="BT41" s="8">
        <v>4953944.43</v>
      </c>
      <c r="BU41" s="8">
        <v>1819723.43</v>
      </c>
    </row>
    <row r="42" spans="1:73" ht="12.75" customHeight="1">
      <c r="A42" s="8" t="s">
        <v>109</v>
      </c>
      <c r="B42" s="65"/>
      <c r="C42" s="36" t="s">
        <v>30</v>
      </c>
      <c r="D42" s="36"/>
      <c r="E42" s="58">
        <f>+[14]NYCT!C48+[14]LIRR!C38+[14]MNR!E46+'[14]B&amp;T '!E39+'[14]MTA Bus'!E35+[14]MTAHQ!F37+[14]SIR!B38+[14]FMTAC!E32</f>
        <v>20.317474999999998</v>
      </c>
      <c r="F42" s="58">
        <f>+[14]NYCT!D48+[14]LIRR!D38+[14]MNR!F46+'[14]B&amp;T '!F39+'[14]MTA Bus'!F35+[14]MTAHQ!G37+[14]SIR!C38+[14]FMTAC!F32</f>
        <v>22.069276000000002</v>
      </c>
      <c r="G42" s="58">
        <f t="shared" si="28"/>
        <v>-1.7518010000000039</v>
      </c>
      <c r="H42" s="58">
        <f t="shared" si="29"/>
        <v>-8.622139316032154</v>
      </c>
      <c r="I42" s="59"/>
      <c r="J42" s="58">
        <f>+[14]NYCT!H48+[14]LIRR!H38+[14]MNR!J46+'[14]B&amp;T '!J39+'[14]MTA Bus'!J35+[14]MTAHQ!K37+[14]SIR!G38+[14]FMTAC!J32+'[14]MTA CC'!J38</f>
        <v>0</v>
      </c>
      <c r="K42" s="58">
        <f>+[14]NYCT!I48+[14]LIRR!I38+[14]MNR!K46+'[14]B&amp;T '!K39+'[14]MTA Bus'!K35+[14]MTAHQ!L37+[14]SIR!H38+[14]FMTAC!K32+'[14]MTA CC'!K38</f>
        <v>0</v>
      </c>
      <c r="L42" s="58">
        <f t="shared" si="30"/>
        <v>0</v>
      </c>
      <c r="M42" s="58" t="str">
        <f t="shared" ref="M42:M48" si="42">IF(J42=0,"              -",IF(ABS(L42/J42)&gt;=1,"              *",IF(J42&gt;0,IF(ABS(L42*100/J42)&lt;0.0001, 0, L42*100/J42),IF(ABS(L42*100/J42)&lt;0.0001,0,-L42/J42*100))))</f>
        <v xml:space="preserve">              -</v>
      </c>
      <c r="N42" s="59"/>
      <c r="O42" s="58">
        <f t="shared" si="32"/>
        <v>20.317474999999998</v>
      </c>
      <c r="P42" s="58">
        <f t="shared" si="32"/>
        <v>22.069276000000002</v>
      </c>
      <c r="Q42" s="58">
        <f t="shared" si="33"/>
        <v>-1.7518010000000039</v>
      </c>
      <c r="R42" s="58">
        <f t="shared" si="34"/>
        <v>-8.622139316032154</v>
      </c>
      <c r="S42" s="76"/>
      <c r="T42" s="61"/>
      <c r="U42" s="62"/>
      <c r="V42" s="36" t="s">
        <v>30</v>
      </c>
      <c r="W42" s="36"/>
      <c r="X42" s="58">
        <f>[14]NYCT!S48+[14]LIRR!S38+[14]MNR!X46+'[14]B&amp;T '!X39+'[14]MTA Bus'!V35+[14]MTAHQ!Y37+[14]SIR!Q38+[14]FMTAC!V32+'[14]MTA CC'!V38</f>
        <v>20.317474999999998</v>
      </c>
      <c r="Y42" s="58">
        <f>[14]NYCT!T48+[14]LIRR!T38+[14]MNR!Y46+'[14]B&amp;T '!Y39+'[14]MTA Bus'!W35+[14]MTAHQ!Z37+[14]SIR!R38+[14]FMTAC!W32+'[14]MTA CC'!W38</f>
        <v>22.069276000000002</v>
      </c>
      <c r="Z42" s="58">
        <f t="shared" si="35"/>
        <v>-1.7518010000000039</v>
      </c>
      <c r="AA42" s="58">
        <f t="shared" si="36"/>
        <v>-8.622139316032154</v>
      </c>
      <c r="AB42" s="59"/>
      <c r="AC42" s="58">
        <f>[14]NYCT!X48+[14]LIRR!X38+[14]MNR!AC46+'[14]B&amp;T '!AC39+'[14]MTA Bus'!AA35+[14]MTAHQ!AD37+[14]SIR!V38+[14]FMTAC!AA32+'[14]MTA CC'!AA38</f>
        <v>0</v>
      </c>
      <c r="AD42" s="58">
        <f>[14]NYCT!Y48+[14]LIRR!Y38+[14]MNR!AD46+'[14]B&amp;T '!AD39+'[14]MTA Bus'!AB35+[14]MTAHQ!AE37+[14]SIR!W38+[14]FMTAC!AB32+'[14]MTA CC'!AB38</f>
        <v>0</v>
      </c>
      <c r="AE42" s="58">
        <f t="shared" si="37"/>
        <v>0</v>
      </c>
      <c r="AF42" s="58" t="str">
        <f t="shared" si="38"/>
        <v xml:space="preserve">              -</v>
      </c>
      <c r="AG42" s="59"/>
      <c r="AH42" s="58">
        <f t="shared" si="39"/>
        <v>20.317474999999998</v>
      </c>
      <c r="AI42" s="58">
        <f t="shared" si="39"/>
        <v>22.069276000000002</v>
      </c>
      <c r="AJ42" s="58">
        <f t="shared" si="39"/>
        <v>-1.7518010000000039</v>
      </c>
      <c r="AK42" s="58">
        <f t="shared" si="41"/>
        <v>-8.622139316032154</v>
      </c>
      <c r="AL42" s="71"/>
      <c r="BT42" s="8">
        <v>14106029.592</v>
      </c>
      <c r="BU42" s="8">
        <v>17921294.100000001</v>
      </c>
    </row>
    <row r="43" spans="1:73" ht="12.75" customHeight="1">
      <c r="A43" s="8" t="s">
        <v>110</v>
      </c>
      <c r="B43" s="65"/>
      <c r="C43" s="36" t="s">
        <v>32</v>
      </c>
      <c r="D43" s="36"/>
      <c r="E43" s="58">
        <f>[14]NYCT!C49</f>
        <v>33.533999999999999</v>
      </c>
      <c r="F43" s="58">
        <f>[14]NYCT!D49</f>
        <v>30.318000000000001</v>
      </c>
      <c r="G43" s="58">
        <f t="shared" si="28"/>
        <v>3.2159999999999975</v>
      </c>
      <c r="H43" s="58">
        <f t="shared" si="29"/>
        <v>9.5902665950975052</v>
      </c>
      <c r="I43" s="59"/>
      <c r="J43" s="58">
        <f>+[14]NYCT!H49</f>
        <v>0</v>
      </c>
      <c r="K43" s="58">
        <f>+[14]NYCT!I49</f>
        <v>0</v>
      </c>
      <c r="L43" s="58">
        <f t="shared" si="30"/>
        <v>0</v>
      </c>
      <c r="M43" s="58" t="str">
        <f t="shared" si="42"/>
        <v xml:space="preserve">              -</v>
      </c>
      <c r="N43" s="59"/>
      <c r="O43" s="58">
        <f t="shared" si="32"/>
        <v>33.533999999999999</v>
      </c>
      <c r="P43" s="58">
        <f t="shared" si="32"/>
        <v>30.318000000000001</v>
      </c>
      <c r="Q43" s="58">
        <f t="shared" si="33"/>
        <v>3.2159999999999975</v>
      </c>
      <c r="R43" s="58">
        <f t="shared" si="34"/>
        <v>9.5902665950975052</v>
      </c>
      <c r="S43" s="76"/>
      <c r="T43" s="61"/>
      <c r="U43" s="62"/>
      <c r="V43" s="36" t="s">
        <v>32</v>
      </c>
      <c r="W43" s="36"/>
      <c r="X43" s="58">
        <f>[14]NYCT!S49</f>
        <v>33.533999999999999</v>
      </c>
      <c r="Y43" s="58">
        <f>[14]NYCT!T49</f>
        <v>30.318000000000001</v>
      </c>
      <c r="Z43" s="58">
        <f t="shared" si="35"/>
        <v>3.2159999999999975</v>
      </c>
      <c r="AA43" s="58">
        <f t="shared" si="36"/>
        <v>9.5902665950975052</v>
      </c>
      <c r="AB43" s="59"/>
      <c r="AC43" s="58">
        <f>[14]NYCT!X49</f>
        <v>0</v>
      </c>
      <c r="AD43" s="58">
        <f>[14]NYCT!Y49</f>
        <v>0</v>
      </c>
      <c r="AE43" s="58">
        <f t="shared" si="37"/>
        <v>0</v>
      </c>
      <c r="AF43" s="58" t="str">
        <f t="shared" si="38"/>
        <v xml:space="preserve">              -</v>
      </c>
      <c r="AG43" s="59"/>
      <c r="AH43" s="58">
        <f t="shared" si="39"/>
        <v>33.533999999999999</v>
      </c>
      <c r="AI43" s="58">
        <f t="shared" si="39"/>
        <v>30.318000000000001</v>
      </c>
      <c r="AJ43" s="58">
        <f t="shared" si="39"/>
        <v>3.2159999999999975</v>
      </c>
      <c r="AK43" s="58">
        <f t="shared" si="41"/>
        <v>9.5902665950975052</v>
      </c>
      <c r="AL43" s="71"/>
      <c r="BT43" s="8">
        <v>28743000</v>
      </c>
      <c r="BU43" s="8">
        <v>31323412</v>
      </c>
    </row>
    <row r="44" spans="1:73" ht="12.75" customHeight="1">
      <c r="A44" s="8" t="s">
        <v>111</v>
      </c>
      <c r="B44" s="65"/>
      <c r="C44" s="36" t="s">
        <v>33</v>
      </c>
      <c r="D44" s="36"/>
      <c r="E44" s="58">
        <f>+[14]NYCT!C50+[14]LIRR!C40+[14]MNR!E48+'[14]B&amp;T '!E41+'[14]MTA Bus'!E36+[14]MTAHQ!F38+[14]SIR!B40+[14]FMTAC!E33</f>
        <v>46.660288787335276</v>
      </c>
      <c r="F44" s="58">
        <f>+[14]NYCT!D50+[14]LIRR!D40+[14]MNR!F48+'[14]B&amp;T '!F41+'[14]MTA Bus'!F36+[14]MTAHQ!G38+[14]SIR!C40+[14]FMTAC!F33</f>
        <v>43.550870810000006</v>
      </c>
      <c r="G44" s="58">
        <f t="shared" si="28"/>
        <v>3.1094179773352693</v>
      </c>
      <c r="H44" s="58">
        <f t="shared" si="29"/>
        <v>6.6639492770975739</v>
      </c>
      <c r="I44" s="59"/>
      <c r="J44" s="58">
        <f>+[14]NYCT!H50+[14]LIRR!H40+[14]MNR!J48+'[14]B&amp;T '!J41+'[14]MTA Bus'!J36+[14]MTAHQ!K38+[14]SIR!G40+[14]FMTAC!J33+'[14]MTA CC'!J40</f>
        <v>4.8530125833333333</v>
      </c>
      <c r="K44" s="58">
        <f>+[14]NYCT!I50+[14]LIRR!I40+[14]MNR!K48+'[14]B&amp;T '!K41+'[14]MTA Bus'!K36+[14]MTAHQ!L38+[14]SIR!H40+[14]FMTAC!K33+'[14]MTA CC'!K40</f>
        <v>2.8981503399999995</v>
      </c>
      <c r="L44" s="58">
        <f t="shared" si="30"/>
        <v>1.9548622433333338</v>
      </c>
      <c r="M44" s="58">
        <f t="shared" si="42"/>
        <v>40.281417156157872</v>
      </c>
      <c r="N44" s="59"/>
      <c r="O44" s="58">
        <f t="shared" si="32"/>
        <v>51.513301370668607</v>
      </c>
      <c r="P44" s="58">
        <f t="shared" si="32"/>
        <v>46.449021150000007</v>
      </c>
      <c r="Q44" s="58">
        <f t="shared" si="33"/>
        <v>5.0642802206686</v>
      </c>
      <c r="R44" s="58">
        <f t="shared" si="34"/>
        <v>9.8310146814860779</v>
      </c>
      <c r="S44" s="76"/>
      <c r="T44" s="61"/>
      <c r="U44" s="62"/>
      <c r="V44" s="36" t="s">
        <v>33</v>
      </c>
      <c r="W44" s="36"/>
      <c r="X44" s="58">
        <f>[14]NYCT!S50+[14]LIRR!S40+[14]MNR!X48+'[14]B&amp;T '!X41+'[14]MTA Bus'!V36+[14]MTAHQ!Y38+[14]SIR!Q40+[14]FMTAC!V33+'[14]MTA CC'!V40</f>
        <v>46.660288787335276</v>
      </c>
      <c r="Y44" s="58">
        <f>[14]NYCT!T50+[14]LIRR!T40+[14]MNR!Y48+'[14]B&amp;T '!Y41+'[14]MTA Bus'!W36+[14]MTAHQ!Z38+[14]SIR!R40+[14]FMTAC!W33+'[14]MTA CC'!W40</f>
        <v>43.550870810000006</v>
      </c>
      <c r="Z44" s="58">
        <f t="shared" si="35"/>
        <v>3.1094179773352693</v>
      </c>
      <c r="AA44" s="58">
        <f t="shared" si="36"/>
        <v>6.6639492770975739</v>
      </c>
      <c r="AB44" s="59"/>
      <c r="AC44" s="58">
        <f>[14]NYCT!X50+[14]LIRR!X40+[14]MNR!AC48+'[14]B&amp;T '!AC41+'[14]MTA Bus'!AA36+[14]MTAHQ!AD38+[14]SIR!V40+[14]FMTAC!AA33+'[14]MTA CC'!AA40</f>
        <v>4.8530125833333333</v>
      </c>
      <c r="AD44" s="58">
        <f>[14]NYCT!Y50+[14]LIRR!Y40+[14]MNR!AD48+'[14]B&amp;T '!AD41+'[14]MTA Bus'!AB36+[14]MTAHQ!AE38+[14]SIR!W40+[14]FMTAC!AB33+'[14]MTA CC'!AB40</f>
        <v>2.8981503399999995</v>
      </c>
      <c r="AE44" s="58">
        <f t="shared" si="37"/>
        <v>1.9548622433333338</v>
      </c>
      <c r="AF44" s="58">
        <f t="shared" si="38"/>
        <v>40.281417156157872</v>
      </c>
      <c r="AG44" s="59"/>
      <c r="AH44" s="58">
        <f t="shared" si="39"/>
        <v>51.513301370668607</v>
      </c>
      <c r="AI44" s="58">
        <f t="shared" si="39"/>
        <v>46.449021150000007</v>
      </c>
      <c r="AJ44" s="58">
        <f t="shared" si="39"/>
        <v>5.0642802206686035</v>
      </c>
      <c r="AK44" s="58">
        <f t="shared" si="41"/>
        <v>9.831014681486085</v>
      </c>
      <c r="AL44" s="71"/>
      <c r="BT44" s="8">
        <v>57823705.541000001</v>
      </c>
      <c r="BU44" s="8">
        <v>49144556.729999997</v>
      </c>
    </row>
    <row r="45" spans="1:73" ht="12.75" customHeight="1">
      <c r="A45" s="8" t="s">
        <v>112</v>
      </c>
      <c r="B45" s="65"/>
      <c r="C45" s="36" t="s">
        <v>34</v>
      </c>
      <c r="D45" s="36"/>
      <c r="E45" s="58">
        <f>+[14]NYCT!C51+[14]LIRR!C41+[14]MNR!E49+'[14]B&amp;T '!E42+'[14]MTA Bus'!E37+[14]MTAHQ!F39+[14]SIR!B41+[14]FMTAC!E34</f>
        <v>28.248000929980677</v>
      </c>
      <c r="F45" s="58">
        <f>+[14]NYCT!D51+[14]LIRR!D41+[14]MNR!F49+'[14]B&amp;T '!F42+'[14]MTA Bus'!F37+[14]MTAHQ!G39+[14]SIR!C41+[14]FMTAC!F34</f>
        <v>21.058445502000001</v>
      </c>
      <c r="G45" s="58">
        <f t="shared" si="28"/>
        <v>7.1895554279806753</v>
      </c>
      <c r="H45" s="58">
        <f t="shared" si="29"/>
        <v>25.45155476949212</v>
      </c>
      <c r="I45" s="59"/>
      <c r="J45" s="58">
        <f>+[14]NYCT!H51+[14]LIRR!H41+[14]MNR!J49+'[14]B&amp;T '!J42+'[14]MTA Bus'!J37+[14]MTAHQ!K39+[14]SIR!G41+[14]FMTAC!J34+'[14]MTA CC'!J41</f>
        <v>3.662077879951902</v>
      </c>
      <c r="K45" s="58">
        <f>+[14]NYCT!I51+[14]LIRR!I41+[14]MNR!K49+'[14]B&amp;T '!K42+'[14]MTA Bus'!K37+[14]MTAHQ!L39+[14]SIR!H41+[14]FMTAC!K34+'[14]MTA CC'!K41</f>
        <v>6.480437999999987E-2</v>
      </c>
      <c r="L45" s="58">
        <f t="shared" si="30"/>
        <v>3.597273499951902</v>
      </c>
      <c r="M45" s="58">
        <f t="shared" si="42"/>
        <v>98.230393177742812</v>
      </c>
      <c r="N45" s="59"/>
      <c r="O45" s="58">
        <f t="shared" si="32"/>
        <v>31.910078809932578</v>
      </c>
      <c r="P45" s="58">
        <f t="shared" si="32"/>
        <v>21.123249882</v>
      </c>
      <c r="Q45" s="58">
        <f t="shared" si="33"/>
        <v>10.786828927932579</v>
      </c>
      <c r="R45" s="58">
        <f t="shared" si="34"/>
        <v>33.80383042042186</v>
      </c>
      <c r="S45" s="76"/>
      <c r="T45" s="61"/>
      <c r="U45" s="62"/>
      <c r="V45" s="36" t="s">
        <v>34</v>
      </c>
      <c r="W45" s="36"/>
      <c r="X45" s="58">
        <f>[14]NYCT!S51+[14]LIRR!S41+[14]MNR!X49+'[14]B&amp;T '!X42+'[14]MTA Bus'!V37+[14]MTAHQ!Y39+[14]SIR!Q41+[14]FMTAC!V34+'[14]MTA CC'!V41</f>
        <v>28.248000929980677</v>
      </c>
      <c r="Y45" s="58">
        <f>[14]NYCT!T51+[14]LIRR!T41+[14]MNR!Y49+'[14]B&amp;T '!Y42+'[14]MTA Bus'!W37+[14]MTAHQ!Z39+[14]SIR!R41+[14]FMTAC!W34+'[14]MTA CC'!W41</f>
        <v>21.058445502000001</v>
      </c>
      <c r="Z45" s="58">
        <f t="shared" si="35"/>
        <v>7.1895554279806753</v>
      </c>
      <c r="AA45" s="58">
        <f t="shared" si="36"/>
        <v>25.45155476949212</v>
      </c>
      <c r="AB45" s="59"/>
      <c r="AC45" s="58">
        <f>[14]NYCT!X51+[14]LIRR!X41+[14]MNR!AC49+'[14]B&amp;T '!AC42+'[14]MTA Bus'!AA37+[14]MTAHQ!AD39+[14]SIR!V41+[14]FMTAC!AA34+'[14]MTA CC'!AA41</f>
        <v>3.662077879951902</v>
      </c>
      <c r="AD45" s="58">
        <f>[14]NYCT!Y51+[14]LIRR!Y41+[14]MNR!AD49+'[14]B&amp;T '!AD42+'[14]MTA Bus'!AB37+[14]MTAHQ!AE39+[14]SIR!W41+[14]FMTAC!AB34+'[14]MTA CC'!AB41</f>
        <v>6.480437999999987E-2</v>
      </c>
      <c r="AE45" s="58">
        <f t="shared" si="37"/>
        <v>3.597273499951902</v>
      </c>
      <c r="AF45" s="58">
        <f t="shared" si="38"/>
        <v>98.230393177742812</v>
      </c>
      <c r="AG45" s="59"/>
      <c r="AH45" s="58">
        <f t="shared" si="39"/>
        <v>31.910078809932578</v>
      </c>
      <c r="AI45" s="58">
        <f t="shared" si="39"/>
        <v>21.123249882</v>
      </c>
      <c r="AJ45" s="58">
        <f t="shared" si="39"/>
        <v>10.786828927932577</v>
      </c>
      <c r="AK45" s="58">
        <f t="shared" si="41"/>
        <v>33.803830420421853</v>
      </c>
      <c r="AL45" s="71"/>
      <c r="BT45" s="8">
        <v>19849117.296</v>
      </c>
      <c r="BU45" s="8">
        <v>18043102.18</v>
      </c>
    </row>
    <row r="46" spans="1:73" ht="12.75" customHeight="1">
      <c r="A46" s="8" t="s">
        <v>113</v>
      </c>
      <c r="B46" s="65"/>
      <c r="C46" s="36" t="s">
        <v>35</v>
      </c>
      <c r="D46" s="36"/>
      <c r="E46" s="58">
        <f>+[14]NYCT!C52+[14]LIRR!C42+[14]MNR!E50+'[14]B&amp;T '!E43+'[14]MTA Bus'!E38+[14]MTAHQ!F40+[14]SIR!B42+[14]FMTAC!E35</f>
        <v>48.559055971608736</v>
      </c>
      <c r="F46" s="58">
        <f>+[14]NYCT!D52+[14]LIRR!D42+[14]MNR!F50+'[14]B&amp;T '!F43+'[14]MTA Bus'!F38+[14]MTAHQ!G40+[14]SIR!C42+[14]FMTAC!F35</f>
        <v>41.952552110000013</v>
      </c>
      <c r="G46" s="58">
        <f t="shared" si="28"/>
        <v>6.6065038616087222</v>
      </c>
      <c r="H46" s="58">
        <f t="shared" si="29"/>
        <v>13.605091222266307</v>
      </c>
      <c r="I46" s="59"/>
      <c r="J46" s="58">
        <f>+[14]NYCT!H52+[14]LIRR!H42+[14]MNR!J50+'[14]B&amp;T '!J43+'[14]MTA Bus'!J38+[14]MTAHQ!K40+[14]SIR!G42+[14]FMTAC!J35+'[14]MTA CC'!J42</f>
        <v>13.289593624616668</v>
      </c>
      <c r="K46" s="58">
        <f>+[14]NYCT!I52+[14]LIRR!I42+[14]MNR!K50+'[14]B&amp;T '!K43+'[14]MTA Bus'!K38+[14]MTAHQ!L40+[14]SIR!H42+[14]FMTAC!K35+'[14]MTA CC'!K42</f>
        <v>4.4673693099999996</v>
      </c>
      <c r="L46" s="58">
        <f t="shared" si="30"/>
        <v>8.822224314616669</v>
      </c>
      <c r="M46" s="58">
        <f t="shared" si="42"/>
        <v>66.384455114376323</v>
      </c>
      <c r="N46" s="59"/>
      <c r="O46" s="58">
        <f t="shared" si="32"/>
        <v>61.8486495962254</v>
      </c>
      <c r="P46" s="58">
        <f t="shared" si="32"/>
        <v>46.419921420000016</v>
      </c>
      <c r="Q46" s="58">
        <f t="shared" si="33"/>
        <v>15.428728176225384</v>
      </c>
      <c r="R46" s="58">
        <f t="shared" si="34"/>
        <v>24.945941870923232</v>
      </c>
      <c r="S46" s="76"/>
      <c r="T46" s="61"/>
      <c r="U46" s="62"/>
      <c r="V46" s="36" t="s">
        <v>35</v>
      </c>
      <c r="W46" s="36"/>
      <c r="X46" s="58">
        <f>[14]NYCT!S52+[14]LIRR!S42+[14]MNR!X50+'[14]B&amp;T '!X43+'[14]MTA Bus'!V38+[14]MTAHQ!Y40+[14]SIR!Q42+[14]FMTAC!V35+'[14]MTA CC'!V42</f>
        <v>48.559055971608736</v>
      </c>
      <c r="Y46" s="58">
        <f>[14]NYCT!T52+[14]LIRR!T42+[14]MNR!Y50+'[14]B&amp;T '!Y43+'[14]MTA Bus'!W38+[14]MTAHQ!Z40+[14]SIR!R42+[14]FMTAC!W35+'[14]MTA CC'!W42</f>
        <v>41.952552110000013</v>
      </c>
      <c r="Z46" s="58">
        <f t="shared" si="35"/>
        <v>6.6065038616087222</v>
      </c>
      <c r="AA46" s="58">
        <f t="shared" si="36"/>
        <v>13.605091222266307</v>
      </c>
      <c r="AB46" s="59"/>
      <c r="AC46" s="58">
        <f>[14]NYCT!X52+[14]LIRR!X42+[14]MNR!AC50+'[14]B&amp;T '!AC43+'[14]MTA Bus'!AA38+[14]MTAHQ!AD40+[14]SIR!V42+[14]FMTAC!AA35+'[14]MTA CC'!AA42</f>
        <v>13.289593624616668</v>
      </c>
      <c r="AD46" s="58">
        <f>[14]NYCT!Y52+[14]LIRR!Y42+[14]MNR!AD50+'[14]B&amp;T '!AD43+'[14]MTA Bus'!AB38+[14]MTAHQ!AE40+[14]SIR!W42+[14]FMTAC!AB35+'[14]MTA CC'!AB42</f>
        <v>4.4673693099999996</v>
      </c>
      <c r="AE46" s="58">
        <f t="shared" si="37"/>
        <v>8.822224314616669</v>
      </c>
      <c r="AF46" s="58">
        <f t="shared" si="38"/>
        <v>66.384455114376323</v>
      </c>
      <c r="AG46" s="59"/>
      <c r="AH46" s="58">
        <f t="shared" si="39"/>
        <v>61.8486495962254</v>
      </c>
      <c r="AI46" s="58">
        <f t="shared" si="39"/>
        <v>46.419921420000016</v>
      </c>
      <c r="AJ46" s="58">
        <f t="shared" si="39"/>
        <v>15.428728176225391</v>
      </c>
      <c r="AK46" s="58">
        <f t="shared" si="41"/>
        <v>24.945941870923242</v>
      </c>
      <c r="AL46" s="71"/>
      <c r="BT46" s="8">
        <v>59705712.715999998</v>
      </c>
      <c r="BU46" s="8">
        <v>47020939.920000002</v>
      </c>
    </row>
    <row r="47" spans="1:73" ht="15.75" thickBot="1">
      <c r="A47" s="8" t="s">
        <v>114</v>
      </c>
      <c r="B47" s="65"/>
      <c r="C47" s="36" t="s">
        <v>36</v>
      </c>
      <c r="D47" s="36"/>
      <c r="E47" s="58">
        <f>[14]NYCT!C53+[14]LIRR!C43+[14]MNR!E51+'[14]B&amp;T '!E44+'[14]MTA Bus'!E39+[14]MTAHQ!F44+[14]SIR!B43+[14]FMTAC!E36+'[14]MTA CC'!E43</f>
        <v>18.176079338120065</v>
      </c>
      <c r="F47" s="58">
        <f>[14]NYCT!D53+[14]LIRR!D43+[14]MNR!F51+'[14]B&amp;T '!F44+'[14]MTA Bus'!F39+[14]MTAHQ!G44+[14]SIR!C43+[14]FMTAC!F36+'[14]MTA CC'!F43</f>
        <v>16.923177880000001</v>
      </c>
      <c r="G47" s="58">
        <f t="shared" si="28"/>
        <v>1.2529014581200641</v>
      </c>
      <c r="H47" s="58">
        <f t="shared" si="29"/>
        <v>6.8931337436033147</v>
      </c>
      <c r="I47" s="59"/>
      <c r="J47" s="58">
        <f>+[14]NYCT!H53+[14]LIRR!H43+[14]MNR!J51+'[14]B&amp;T '!J44+'[14]MTA Bus'!J39+[14]MTAHQ!K43+[14]SIR!G43+[14]FMTAC!J36+'[14]MTA CC'!J43</f>
        <v>0.22389426073805271</v>
      </c>
      <c r="K47" s="58">
        <f>+[14]NYCT!I53+[14]LIRR!I43+[14]MNR!K51+'[14]B&amp;T '!K44+'[14]MTA Bus'!K39+[14]MTAHQ!L43+[14]SIR!H43+[14]FMTAC!K36+'[14]MTA CC'!K43</f>
        <v>0.54817764000000002</v>
      </c>
      <c r="L47" s="58">
        <f t="shared" si="30"/>
        <v>-0.32428337926194728</v>
      </c>
      <c r="M47" s="58" t="str">
        <f t="shared" si="42"/>
        <v xml:space="preserve">              *</v>
      </c>
      <c r="N47" s="59"/>
      <c r="O47" s="58">
        <f t="shared" si="32"/>
        <v>18.399973598858118</v>
      </c>
      <c r="P47" s="58">
        <f t="shared" si="32"/>
        <v>17.471355519999999</v>
      </c>
      <c r="Q47" s="58">
        <f t="shared" si="33"/>
        <v>0.92861807885811842</v>
      </c>
      <c r="R47" s="58">
        <f t="shared" si="34"/>
        <v>5.0468446265365694</v>
      </c>
      <c r="S47" s="76"/>
      <c r="T47" s="61"/>
      <c r="U47" s="62"/>
      <c r="V47" s="36" t="s">
        <v>36</v>
      </c>
      <c r="W47" s="36"/>
      <c r="X47" s="58">
        <f>[14]NYCT!S53+[14]LIRR!S43+[14]MNR!X51+'[14]B&amp;T '!X44+'[14]MTA Bus'!V39+[14]MTAHQ!Y44+[14]SIR!Q43+[14]FMTAC!V36+'[14]MTA CC'!V43</f>
        <v>18.176079338120065</v>
      </c>
      <c r="Y47" s="58">
        <f>[14]NYCT!T53+[14]LIRR!T43+[14]MNR!Y51+'[14]B&amp;T '!Y44+'[14]MTA Bus'!W39+[14]MTAHQ!Z44+[14]SIR!R43+[14]FMTAC!W36+'[14]MTA CC'!W43</f>
        <v>16.923177880000001</v>
      </c>
      <c r="Z47" s="58">
        <f t="shared" si="35"/>
        <v>1.2529014581200641</v>
      </c>
      <c r="AA47" s="58">
        <f t="shared" si="36"/>
        <v>6.8931337436033147</v>
      </c>
      <c r="AB47" s="59"/>
      <c r="AC47" s="58">
        <f>[14]NYCT!X53+[14]LIRR!X43+[14]MNR!AC51+'[14]B&amp;T '!AC44+'[14]MTA Bus'!AA39+[14]MTAHQ!AD44+[14]SIR!V43+[14]FMTAC!AA36+'[14]MTA CC'!AA43</f>
        <v>0.22389426073805271</v>
      </c>
      <c r="AD47" s="58">
        <f>[14]NYCT!Y53+[14]LIRR!Y43+[14]MNR!AD51+'[14]B&amp;T '!AD44+'[14]MTA Bus'!AB39+[14]MTAHQ!AE44+[14]SIR!W43+[14]FMTAC!AB36+'[14]MTA CC'!AB43</f>
        <v>0.54817764000000002</v>
      </c>
      <c r="AE47" s="58">
        <f t="shared" si="37"/>
        <v>-0.32428337926194728</v>
      </c>
      <c r="AF47" s="58" t="str">
        <f t="shared" si="38"/>
        <v xml:space="preserve">              *</v>
      </c>
      <c r="AG47" s="59"/>
      <c r="AH47" s="58">
        <f t="shared" si="39"/>
        <v>18.399973598858118</v>
      </c>
      <c r="AI47" s="58">
        <f t="shared" si="39"/>
        <v>17.471355519999999</v>
      </c>
      <c r="AJ47" s="58">
        <f t="shared" si="39"/>
        <v>0.92861807885811687</v>
      </c>
      <c r="AK47" s="58">
        <f t="shared" si="41"/>
        <v>5.0468446265365614</v>
      </c>
      <c r="AL47" s="71"/>
      <c r="BT47" s="8">
        <v>14645883.703</v>
      </c>
      <c r="BU47" s="8">
        <v>12359719.810000001</v>
      </c>
    </row>
    <row r="48" spans="1:73" s="72" customFormat="1" ht="12.75" customHeight="1">
      <c r="B48" s="65"/>
      <c r="C48" s="45" t="s">
        <v>37</v>
      </c>
      <c r="D48" s="45"/>
      <c r="E48" s="73">
        <f>E35+E38+SUM(E41:E47)</f>
        <v>259.90152825878789</v>
      </c>
      <c r="F48" s="73">
        <f>F35+F38+SUM(F41:F47)</f>
        <v>224.47564838200003</v>
      </c>
      <c r="G48" s="73">
        <f t="shared" si="28"/>
        <v>35.42587987678786</v>
      </c>
      <c r="H48" s="74">
        <f t="shared" si="29"/>
        <v>13.630500795483501</v>
      </c>
      <c r="I48" s="75"/>
      <c r="J48" s="73">
        <f>J35+J38+SUM(J41:J47)+0.003</f>
        <v>22.61703259602476</v>
      </c>
      <c r="K48" s="73">
        <f>K35+K38+SUM(K41:K47)</f>
        <v>8.6343230099999904</v>
      </c>
      <c r="L48" s="73">
        <f t="shared" si="30"/>
        <v>13.98270958602477</v>
      </c>
      <c r="M48" s="74">
        <f t="shared" si="42"/>
        <v>61.82380259947282</v>
      </c>
      <c r="N48" s="75"/>
      <c r="O48" s="73">
        <f>O35+O38+SUM(O41:O47)</f>
        <v>282.51556085481263</v>
      </c>
      <c r="P48" s="73">
        <f>P35+P38+SUM(P41:P47)</f>
        <v>233.10997139200001</v>
      </c>
      <c r="Q48" s="73">
        <f t="shared" si="33"/>
        <v>49.405589462812628</v>
      </c>
      <c r="R48" s="74">
        <f t="shared" si="34"/>
        <v>17.487740963126143</v>
      </c>
      <c r="S48" s="76"/>
      <c r="T48" s="61"/>
      <c r="U48" s="62"/>
      <c r="V48" s="45" t="s">
        <v>37</v>
      </c>
      <c r="W48" s="45"/>
      <c r="X48" s="73">
        <f>X35+X38+SUM(X41:X47)</f>
        <v>259.90152825878789</v>
      </c>
      <c r="Y48" s="73">
        <f>Y35+Y38+SUM(Y41:Y47)</f>
        <v>224.47564838200003</v>
      </c>
      <c r="Z48" s="73">
        <f t="shared" si="35"/>
        <v>35.42587987678786</v>
      </c>
      <c r="AA48" s="74">
        <f t="shared" si="36"/>
        <v>13.630500795483501</v>
      </c>
      <c r="AB48" s="75"/>
      <c r="AC48" s="73">
        <f>AC35+AC38+SUM(AC41:AC47)</f>
        <v>22.614617762691427</v>
      </c>
      <c r="AD48" s="73">
        <f>AD35+AD38+SUM(AD41:AD47)</f>
        <v>8.6365011599999892</v>
      </c>
      <c r="AE48" s="73">
        <f t="shared" si="37"/>
        <v>13.978116602691438</v>
      </c>
      <c r="AF48" s="74">
        <f t="shared" si="38"/>
        <v>61.810094467976825</v>
      </c>
      <c r="AG48" s="75"/>
      <c r="AH48" s="73">
        <f>AH35+AH38+SUM(AH41:AH47)</f>
        <v>282.5161460214793</v>
      </c>
      <c r="AI48" s="73">
        <f>AI35+AI38+SUM(AI41:AI47)</f>
        <v>233.112149542</v>
      </c>
      <c r="AJ48" s="73">
        <f>AH48-AI48</f>
        <v>49.403996479479304</v>
      </c>
      <c r="AK48" s="74">
        <f t="shared" si="41"/>
        <v>17.487140885648067</v>
      </c>
      <c r="AL48" s="71"/>
      <c r="BN48" s="66"/>
      <c r="BO48" s="77"/>
      <c r="BP48" s="77"/>
      <c r="BQ48" s="77"/>
      <c r="BR48" s="77"/>
      <c r="BS48" s="78"/>
    </row>
    <row r="49" spans="1:73" s="79" customFormat="1" ht="12.75" customHeight="1">
      <c r="B49" s="99"/>
      <c r="C49" s="81" t="s">
        <v>94</v>
      </c>
      <c r="E49" s="83">
        <f>[14]NYCT!C54+[14]LIRR!C44+[14]MNR!E52+'[14]B&amp;T '!E45+'[14]MTA Bus'!E40+[14]MTAHQ!F46+[14]SIR!B44+[14]FMTAC!E37+'[14]MTA CC'!E44</f>
        <v>259.90152825878795</v>
      </c>
      <c r="F49" s="83">
        <f>[14]NYCT!D54+[14]LIRR!D44+[14]MNR!F52+'[14]B&amp;T '!F45+'[14]MTA Bus'!F40+[14]MTAHQ!G46+[14]SIR!C44+[14]FMTAC!F37+'[14]MTA CC'!F44</f>
        <v>224.47564838200003</v>
      </c>
      <c r="G49" s="100"/>
      <c r="H49" s="101"/>
      <c r="I49" s="101"/>
      <c r="J49" s="83">
        <f>+[14]NYCT!H54+[14]LIRR!H44+[14]MNR!J52+'[14]B&amp;T '!J45+'[14]MTA Bus'!J40+[14]MTAHQ!K46+[14]SIR!G44+[14]FMTAC!J37+'[14]MTA CC'!J44</f>
        <v>22.614617762691427</v>
      </c>
      <c r="K49" s="83">
        <f>+[14]NYCT!I54+[14]LIRR!I44+[14]MNR!K52+'[14]B&amp;T '!K45+'[14]MTA Bus'!K40+[14]MTAHQ!L46+[14]SIR!H44+[14]FMTAC!K37+'[14]MTA CC'!K44</f>
        <v>8.6365011599999892</v>
      </c>
      <c r="L49" s="100"/>
      <c r="M49" s="101"/>
      <c r="O49" s="102"/>
      <c r="P49" s="102"/>
      <c r="Q49" s="100"/>
      <c r="R49" s="103"/>
      <c r="S49" s="87"/>
      <c r="T49" s="88"/>
      <c r="U49" s="89"/>
      <c r="V49" s="81" t="s">
        <v>94</v>
      </c>
      <c r="X49" s="83">
        <f>[14]NYCT!S54+[14]LIRR!S44+[14]MNR!X52+'[14]B&amp;T '!X45+'[14]MTA Bus'!V40+[14]MTAHQ!Y46+[14]SIR!Q44+[14]FMTAC!V37+'[14]MTA CC'!V44</f>
        <v>259.90152825878795</v>
      </c>
      <c r="Y49" s="83">
        <f>[14]NYCT!T54+[14]LIRR!T44+[14]MNR!Y52+'[14]B&amp;T '!Y45+'[14]MTA Bus'!W40+[14]MTAHQ!Z46+[14]SIR!R44+[14]FMTAC!W37+'[14]MTA CC'!W44</f>
        <v>224.47564838200003</v>
      </c>
      <c r="Z49" s="100"/>
      <c r="AC49" s="83">
        <f>[14]NYCT!X54+[14]LIRR!X44+[14]MNR!AC52+'[14]B&amp;T '!AC45+'[14]MTA Bus'!AA40+[14]MTAHQ!AD46+[14]SIR!V44+[14]FMTAC!AA37+'[14]MTA CC'!AA44</f>
        <v>22.614617762691427</v>
      </c>
      <c r="AD49" s="83">
        <f>[14]NYCT!Y54+[14]LIRR!Y44+[14]MNR!AD52+'[14]B&amp;T '!AD45+'[14]MTA Bus'!AB40+[14]MTAHQ!AE46+[14]SIR!W44+[14]FMTAC!AB37+'[14]MTA CC'!AB44</f>
        <v>8.6365011599999892</v>
      </c>
      <c r="AE49" s="102"/>
      <c r="AH49" s="102"/>
      <c r="AI49" s="102"/>
      <c r="AJ49" s="102"/>
      <c r="AK49" s="85"/>
      <c r="AL49" s="90"/>
    </row>
    <row r="50" spans="1:73" ht="15">
      <c r="B50" s="65"/>
      <c r="C50" s="56" t="s">
        <v>38</v>
      </c>
      <c r="D50" s="36"/>
      <c r="E50" s="94"/>
      <c r="F50" s="94"/>
      <c r="G50" s="94"/>
      <c r="H50" s="58"/>
      <c r="I50" s="59"/>
      <c r="J50" s="94"/>
      <c r="K50" s="94"/>
      <c r="L50" s="94"/>
      <c r="M50" s="58"/>
      <c r="N50" s="59"/>
      <c r="O50" s="94"/>
      <c r="P50" s="94"/>
      <c r="Q50" s="94"/>
      <c r="R50" s="58"/>
      <c r="S50" s="76"/>
      <c r="T50" s="61"/>
      <c r="U50" s="62"/>
      <c r="V50" s="56" t="s">
        <v>38</v>
      </c>
      <c r="W50" s="36"/>
      <c r="X50" s="94"/>
      <c r="Y50" s="94"/>
      <c r="Z50" s="94"/>
      <c r="AA50" s="58"/>
      <c r="AB50" s="59"/>
      <c r="AC50" s="94"/>
      <c r="AD50" s="94"/>
      <c r="AE50" s="94"/>
      <c r="AF50" s="58"/>
      <c r="AG50" s="59"/>
      <c r="AH50" s="94"/>
      <c r="AI50" s="94"/>
      <c r="AJ50" s="94"/>
      <c r="AK50" s="58"/>
      <c r="AL50" s="71"/>
    </row>
    <row r="51" spans="1:73" ht="12.75" hidden="1" customHeight="1">
      <c r="A51" s="8" t="s">
        <v>115</v>
      </c>
      <c r="B51" s="65"/>
      <c r="C51" s="36" t="s">
        <v>39</v>
      </c>
      <c r="D51" s="36"/>
      <c r="E51" s="58">
        <f>'[14]B&amp;T '!O90+'[14]B&amp;T '!O91</f>
        <v>3.7340079999999998</v>
      </c>
      <c r="F51" s="58">
        <f>'[14]B&amp;T '!P90+'[14]B&amp;T '!P91</f>
        <v>2.5210000000000004</v>
      </c>
      <c r="G51" s="58">
        <f t="shared" ref="G51:G58" si="43">E51-F51</f>
        <v>1.2130079999999994</v>
      </c>
      <c r="H51" s="58">
        <f t="shared" ref="H51:H58" si="44">IF(E51=0,"              -",IF(ABS(G51/E51)&gt;=1,"              *",IF(E51&gt;0,IF(ABS(G51*100/E51)&lt;0.0001, 0, G51*100/E51),IF(ABS(G51*100/E51)&lt;0.0001,0,-G51/E51*100))))</f>
        <v>32.485415135693323</v>
      </c>
      <c r="I51" s="59"/>
      <c r="J51" s="58">
        <v>0</v>
      </c>
      <c r="K51" s="58">
        <v>0</v>
      </c>
      <c r="L51" s="58">
        <f t="shared" ref="L51:L58" si="45">J51-K51</f>
        <v>0</v>
      </c>
      <c r="M51" s="58" t="str">
        <f t="shared" ref="M51:M58" si="46">IF(J51=0,"              -",IF(ABS(L51/J51)&gt;=1,"              *",IF(J51&gt;0,IF(ABS(L51*100/J51)&lt;0.0001, 0, L51*100/J51),IF(ABS(L51*100/J51)&lt;0.0001,0,-L51/J51*100))))</f>
        <v xml:space="preserve">              -</v>
      </c>
      <c r="N51" s="59"/>
      <c r="O51" s="58">
        <f t="shared" ref="O51:P54" si="47">E51+J51</f>
        <v>3.7340079999999998</v>
      </c>
      <c r="P51" s="58">
        <f t="shared" si="47"/>
        <v>2.5210000000000004</v>
      </c>
      <c r="Q51" s="58">
        <f t="shared" ref="Q51:Q58" si="48">O51-P51</f>
        <v>1.2130079999999994</v>
      </c>
      <c r="R51" s="58">
        <f t="shared" ref="R51:R58" si="49">IF(O51=0,"              -",IF(ABS(Q51/O51)&gt;=1,"              *",IF(O51&gt;0,IF(ABS(Q51*100/O51)&lt;0.0001, 0, Q51*100/O51),IF(ABS(Q51*100/O51)&lt;0.0001,0,-Q51/O51*100))))</f>
        <v>32.485415135693323</v>
      </c>
      <c r="S51" s="76"/>
      <c r="T51" s="61"/>
      <c r="U51" s="62"/>
      <c r="V51" s="36" t="s">
        <v>39</v>
      </c>
      <c r="W51" s="36"/>
      <c r="X51" s="58">
        <f>'[14]B&amp;T '!AH90+'[14]B&amp;T '!AH91</f>
        <v>3.7340079999999998</v>
      </c>
      <c r="Y51" s="58">
        <f>'[14]B&amp;T '!AI90+'[14]B&amp;T '!AI91</f>
        <v>2.5210000000000004</v>
      </c>
      <c r="Z51" s="58">
        <f t="shared" ref="Z51:Z58" si="50">X51-Y51</f>
        <v>1.2130079999999994</v>
      </c>
      <c r="AA51" s="58">
        <f t="shared" ref="AA51:AA58" si="51">IF(X51=0,"              -",IF(ABS(Z51/X51)&gt;=1,"              *",IF(X51&gt;0,IF(ABS(Z51*100/X51)&lt;0.0001, 0, Z51*100/X51),IF(ABS(Z51*100/X51)&lt;0.0001,0,-Z51/X51*100))))</f>
        <v>32.485415135693323</v>
      </c>
      <c r="AB51" s="59"/>
      <c r="AC51" s="58">
        <f>J51</f>
        <v>0</v>
      </c>
      <c r="AD51" s="58">
        <f>K51</f>
        <v>0</v>
      </c>
      <c r="AE51" s="58">
        <f t="shared" ref="AE51:AE58" si="52">AC51-AD51</f>
        <v>0</v>
      </c>
      <c r="AF51" s="58" t="str">
        <f t="shared" ref="AF51:AF58" si="53">IF(AC51=0,"              -",IF(ABS(AE51/AC51)&gt;=1,"              *",IF(AC51&gt;0,IF(ABS(AE51*100/AC51)&lt;0.0001, 0, AE51*100/AC51),IF(ABS(AE51*100/AC51)&lt;0.0001,0,-AE51/AC51*100))))</f>
        <v xml:space="preserve">              -</v>
      </c>
      <c r="AG51" s="59"/>
      <c r="AH51" s="58">
        <f t="shared" ref="AH51:AJ54" si="54">X51+AC51</f>
        <v>3.7340079999999998</v>
      </c>
      <c r="AI51" s="58">
        <f t="shared" si="54"/>
        <v>2.5210000000000004</v>
      </c>
      <c r="AJ51" s="58">
        <f t="shared" si="54"/>
        <v>1.2130079999999994</v>
      </c>
      <c r="AK51" s="58">
        <f t="shared" ref="AK51:AK58" si="55">IF(AH51=0,"              -",IF(ABS(AJ51/AH51)&gt;=1,"              *",IF(AH51&gt;0,IF(ABS(AJ51*100/AH51)&lt;0.0001, 0, AJ51*100/AH51),IF(ABS(AJ51*100/AH51)&lt;0.0001,0,-AJ51/AH51*100))))</f>
        <v>32.485415135693323</v>
      </c>
      <c r="AL51" s="71"/>
      <c r="BT51" s="8">
        <v>2081203.561</v>
      </c>
      <c r="BU51" s="8">
        <v>979000</v>
      </c>
    </row>
    <row r="52" spans="1:73" ht="12.75" hidden="1" customHeight="1">
      <c r="A52" s="8" t="s">
        <v>116</v>
      </c>
      <c r="B52" s="65"/>
      <c r="C52" s="36" t="s">
        <v>117</v>
      </c>
      <c r="D52" s="36"/>
      <c r="E52" s="58">
        <v>0</v>
      </c>
      <c r="F52" s="58">
        <v>0</v>
      </c>
      <c r="G52" s="58">
        <f>E52-F52</f>
        <v>0</v>
      </c>
      <c r="H52" s="58" t="str">
        <f>IF(E52=0,"              -",IF(ABS(G52/E52)&gt;=1,"              *",IF(E52&gt;0,IF(ABS(G52*100/E52)&lt;0.0001, 0, G52*100/E52),IF(ABS(G52*100/E52)&lt;0.0001,0,-G52/E52*100))))</f>
        <v xml:space="preserve">              -</v>
      </c>
      <c r="I52" s="59"/>
      <c r="J52" s="58">
        <v>0</v>
      </c>
      <c r="K52" s="58">
        <v>0</v>
      </c>
      <c r="L52" s="58">
        <f>J52-K52</f>
        <v>0</v>
      </c>
      <c r="M52" s="58" t="str">
        <f>IF(J52=0,"              -",IF(ABS(L52/J52)&gt;=1,"              *",IF(J52&gt;0,IF(ABS(L52*100/J52)&lt;0.0001, 0, L52*100/J52),IF(ABS(L52*100/J52)&lt;0.0001,0,-L52/J52*100))))</f>
        <v xml:space="preserve">              -</v>
      </c>
      <c r="N52" s="59"/>
      <c r="O52" s="58">
        <f>E52+J52</f>
        <v>0</v>
      </c>
      <c r="P52" s="58">
        <f>F52+K52</f>
        <v>0</v>
      </c>
      <c r="Q52" s="58">
        <f>O52-P52</f>
        <v>0</v>
      </c>
      <c r="R52" s="58" t="str">
        <f>IF(O52=0,"              -",IF(ABS(Q52/O52)&gt;=1,"              *",IF(O52&gt;0,IF(ABS(Q52*100/O52)&lt;0.0001, 0, Q52*100/O52),IF(ABS(Q52*100/O52)&lt;0.0001,0,-Q52/O52*100))))</f>
        <v xml:space="preserve">              -</v>
      </c>
      <c r="S52" s="76"/>
      <c r="T52" s="61"/>
      <c r="U52" s="62"/>
      <c r="V52" s="36" t="s">
        <v>117</v>
      </c>
      <c r="W52" s="36"/>
      <c r="X52" s="58">
        <v>0</v>
      </c>
      <c r="Y52" s="58">
        <f>F52</f>
        <v>0</v>
      </c>
      <c r="Z52" s="58">
        <f>X52-Y52</f>
        <v>0</v>
      </c>
      <c r="AA52" s="58" t="str">
        <f>IF(X52=0,"              -",IF(ABS(Z52/X52)&gt;=1,"              *",IF(X52&gt;0,IF(ABS(Z52*100/X52)&lt;0.0001, 0, Z52*100/X52),IF(ABS(Z52*100/X52)&lt;0.0001,0,-Z52/X52*100))))</f>
        <v xml:space="preserve">              -</v>
      </c>
      <c r="AB52" s="59"/>
      <c r="AC52" s="58">
        <f t="shared" ref="AC52:AD57" si="56">J52</f>
        <v>0</v>
      </c>
      <c r="AD52" s="58">
        <f t="shared" si="56"/>
        <v>0</v>
      </c>
      <c r="AE52" s="58">
        <f>AC52-AD52</f>
        <v>0</v>
      </c>
      <c r="AF52" s="58" t="str">
        <f>IF(AC52=0,"              -",IF(ABS(AE52/AC52)&gt;=1,"              *",IF(AC52&gt;0,IF(ABS(AE52*100/AC52)&lt;0.0001, 0, AE52*100/AC52),IF(ABS(AE52*100/AC52)&lt;0.0001,0,-AE52/AC52*100))))</f>
        <v xml:space="preserve">              -</v>
      </c>
      <c r="AG52" s="59"/>
      <c r="AH52" s="58">
        <f t="shared" si="54"/>
        <v>0</v>
      </c>
      <c r="AI52" s="58">
        <f t="shared" si="54"/>
        <v>0</v>
      </c>
      <c r="AJ52" s="58">
        <f t="shared" si="54"/>
        <v>0</v>
      </c>
      <c r="AK52" s="58" t="str">
        <f>IF(AH52=0,"              -",IF(ABS(AJ52/AH52)&gt;=1,"              *",IF(AH52&gt;0,IF(ABS(AJ52*100/AH52)&lt;0.0001, 0, AJ52*100/AH52),IF(ABS(AJ52*100/AH52)&lt;0.0001,0,-AJ52/AH52*100))))</f>
        <v xml:space="preserve">              -</v>
      </c>
      <c r="AL52" s="71"/>
      <c r="BT52" s="8">
        <v>0</v>
      </c>
      <c r="BU52" s="8">
        <v>0</v>
      </c>
    </row>
    <row r="53" spans="1:73" ht="12.75" hidden="1" customHeight="1">
      <c r="A53" s="8" t="s">
        <v>118</v>
      </c>
      <c r="B53" s="65"/>
      <c r="C53" s="36" t="s">
        <v>40</v>
      </c>
      <c r="D53" s="36"/>
      <c r="E53" s="58">
        <f>[14]NYCT!C57+[14]LIRR!C47+[14]MNR!E55+'[14]B&amp;T '!E48+'[14]MTA Bus'!E44+[14]MTAHQ!F49+[14]SIR!B47+[14]FMTAC!D38+'[14]MTA CC'!E47</f>
        <v>0</v>
      </c>
      <c r="F53" s="58">
        <f>[14]NYCT!D57+[14]LIRR!D47+[14]MNR!F55+'[14]B&amp;T '!F48+'[14]MTA Bus'!F44+[14]MTAHQ!G49+[14]SIR!C47+[14]FMTAC!E38+'[14]MTA CC'!F47</f>
        <v>0</v>
      </c>
      <c r="G53" s="58">
        <f t="shared" si="43"/>
        <v>0</v>
      </c>
      <c r="H53" s="58" t="str">
        <f t="shared" si="44"/>
        <v xml:space="preserve">              -</v>
      </c>
      <c r="I53" s="59"/>
      <c r="J53" s="58">
        <v>0</v>
      </c>
      <c r="K53" s="58">
        <v>0</v>
      </c>
      <c r="L53" s="58">
        <f t="shared" si="45"/>
        <v>0</v>
      </c>
      <c r="M53" s="58" t="str">
        <f t="shared" si="46"/>
        <v xml:space="preserve">              -</v>
      </c>
      <c r="N53" s="59"/>
      <c r="O53" s="58">
        <f>E53+J53</f>
        <v>0</v>
      </c>
      <c r="P53" s="58">
        <f>F53+K53</f>
        <v>0</v>
      </c>
      <c r="Q53" s="58">
        <f t="shared" si="48"/>
        <v>0</v>
      </c>
      <c r="R53" s="58" t="str">
        <f t="shared" si="49"/>
        <v xml:space="preserve">              -</v>
      </c>
      <c r="S53" s="76"/>
      <c r="T53" s="61"/>
      <c r="U53" s="62"/>
      <c r="V53" s="36" t="s">
        <v>40</v>
      </c>
      <c r="W53" s="36"/>
      <c r="X53" s="58">
        <f>[14]NYCT!S57+[14]LIRR!S47+[14]MNR!X55+'[14]B&amp;T '!X48+'[14]MTA Bus'!V44+[14]MTAHQ!Y49+[14]SIR!Q47+[14]FMTAC!T38+'[14]MTA CC'!V47</f>
        <v>0</v>
      </c>
      <c r="Y53" s="58">
        <f>[14]NYCT!T57+[14]LIRR!T47+[14]MNR!Y55+'[14]B&amp;T '!Y48+'[14]MTA Bus'!W44+[14]MTAHQ!Z49+[14]SIR!R47+[14]FMTAC!U38+'[14]MTA CC'!W47</f>
        <v>0</v>
      </c>
      <c r="Z53" s="58">
        <f t="shared" si="50"/>
        <v>0</v>
      </c>
      <c r="AA53" s="58" t="str">
        <f t="shared" si="51"/>
        <v xml:space="preserve">              -</v>
      </c>
      <c r="AB53" s="59"/>
      <c r="AC53" s="58">
        <f t="shared" si="56"/>
        <v>0</v>
      </c>
      <c r="AD53" s="58">
        <f t="shared" si="56"/>
        <v>0</v>
      </c>
      <c r="AE53" s="58">
        <f t="shared" si="52"/>
        <v>0</v>
      </c>
      <c r="AF53" s="58" t="str">
        <f t="shared" si="53"/>
        <v xml:space="preserve">              -</v>
      </c>
      <c r="AG53" s="59"/>
      <c r="AH53" s="58">
        <f t="shared" si="54"/>
        <v>0</v>
      </c>
      <c r="AI53" s="58">
        <f t="shared" si="54"/>
        <v>0</v>
      </c>
      <c r="AJ53" s="58">
        <f t="shared" si="54"/>
        <v>0</v>
      </c>
      <c r="AK53" s="58" t="str">
        <f t="shared" si="55"/>
        <v xml:space="preserve">              -</v>
      </c>
      <c r="AL53" s="71"/>
      <c r="BT53" s="8">
        <v>0</v>
      </c>
      <c r="BU53" s="8">
        <v>0</v>
      </c>
    </row>
    <row r="54" spans="1:73" ht="12.75" hidden="1" customHeight="1">
      <c r="A54" s="8" t="s">
        <v>119</v>
      </c>
      <c r="B54" s="65"/>
      <c r="C54" s="36" t="s">
        <v>41</v>
      </c>
      <c r="D54" s="36"/>
      <c r="E54" s="58">
        <v>0</v>
      </c>
      <c r="F54" s="58">
        <v>0</v>
      </c>
      <c r="G54" s="58">
        <f t="shared" si="43"/>
        <v>0</v>
      </c>
      <c r="H54" s="58" t="str">
        <f t="shared" si="44"/>
        <v xml:space="preserve">              -</v>
      </c>
      <c r="I54" s="59"/>
      <c r="J54" s="58">
        <v>0</v>
      </c>
      <c r="K54" s="58">
        <v>0</v>
      </c>
      <c r="L54" s="58">
        <f t="shared" si="45"/>
        <v>0</v>
      </c>
      <c r="M54" s="58" t="str">
        <f t="shared" si="46"/>
        <v xml:space="preserve">              -</v>
      </c>
      <c r="N54" s="59"/>
      <c r="O54" s="58">
        <f t="shared" si="47"/>
        <v>0</v>
      </c>
      <c r="P54" s="58">
        <f t="shared" si="47"/>
        <v>0</v>
      </c>
      <c r="Q54" s="58">
        <f t="shared" si="48"/>
        <v>0</v>
      </c>
      <c r="R54" s="58" t="str">
        <f t="shared" si="49"/>
        <v xml:space="preserve">              -</v>
      </c>
      <c r="S54" s="76"/>
      <c r="T54" s="61"/>
      <c r="U54" s="62"/>
      <c r="V54" s="36" t="s">
        <v>41</v>
      </c>
      <c r="W54" s="36"/>
      <c r="X54" s="58">
        <v>0</v>
      </c>
      <c r="Y54" s="58">
        <v>0</v>
      </c>
      <c r="Z54" s="58">
        <f t="shared" si="50"/>
        <v>0</v>
      </c>
      <c r="AA54" s="58" t="str">
        <f t="shared" si="51"/>
        <v xml:space="preserve">              -</v>
      </c>
      <c r="AB54" s="59"/>
      <c r="AC54" s="58">
        <f t="shared" si="56"/>
        <v>0</v>
      </c>
      <c r="AD54" s="58">
        <f t="shared" si="56"/>
        <v>0</v>
      </c>
      <c r="AE54" s="58">
        <f t="shared" si="52"/>
        <v>0</v>
      </c>
      <c r="AF54" s="58" t="str">
        <f t="shared" si="53"/>
        <v xml:space="preserve">              -</v>
      </c>
      <c r="AG54" s="59"/>
      <c r="AH54" s="58">
        <f t="shared" si="54"/>
        <v>0</v>
      </c>
      <c r="AI54" s="58">
        <f t="shared" si="54"/>
        <v>0</v>
      </c>
      <c r="AJ54" s="58">
        <f t="shared" si="54"/>
        <v>0</v>
      </c>
      <c r="AK54" s="58" t="str">
        <f t="shared" si="55"/>
        <v xml:space="preserve">              -</v>
      </c>
      <c r="AL54" s="71"/>
      <c r="BT54" s="8">
        <v>2202000</v>
      </c>
      <c r="BU54" s="8">
        <v>0</v>
      </c>
    </row>
    <row r="55" spans="1:73" ht="12.75" hidden="1" customHeight="1">
      <c r="B55" s="65"/>
      <c r="C55" s="36"/>
      <c r="D55" s="36"/>
      <c r="E55" s="58"/>
      <c r="F55" s="58"/>
      <c r="G55" s="58"/>
      <c r="H55" s="58"/>
      <c r="I55" s="59"/>
      <c r="J55" s="58"/>
      <c r="K55" s="58"/>
      <c r="L55" s="58"/>
      <c r="M55" s="58"/>
      <c r="N55" s="59"/>
      <c r="O55" s="58"/>
      <c r="P55" s="58"/>
      <c r="Q55" s="58"/>
      <c r="R55" s="58"/>
      <c r="S55" s="76"/>
      <c r="T55" s="61"/>
      <c r="U55" s="62"/>
      <c r="V55" s="36"/>
      <c r="W55" s="36"/>
      <c r="X55" s="58"/>
      <c r="Y55" s="58" t="s">
        <v>10</v>
      </c>
      <c r="Z55" s="58"/>
      <c r="AA55" s="58"/>
      <c r="AB55" s="59"/>
      <c r="AC55" s="58"/>
      <c r="AD55" s="58"/>
      <c r="AE55" s="58"/>
      <c r="AF55" s="58"/>
      <c r="AG55" s="59"/>
      <c r="AH55" s="58"/>
      <c r="AI55" s="58"/>
      <c r="AJ55" s="58"/>
      <c r="AK55" s="58"/>
      <c r="AL55" s="71"/>
    </row>
    <row r="56" spans="1:73" ht="15">
      <c r="A56" s="104" t="s">
        <v>120</v>
      </c>
      <c r="B56" s="65"/>
      <c r="C56" s="36" t="s">
        <v>40</v>
      </c>
      <c r="D56" s="36"/>
      <c r="E56" s="58">
        <f>SUM(E51:E55)</f>
        <v>3.7340079999999998</v>
      </c>
      <c r="F56" s="58">
        <f>SUM(F51:F55)</f>
        <v>2.5210000000000004</v>
      </c>
      <c r="G56" s="58">
        <f t="shared" si="43"/>
        <v>1.2130079999999994</v>
      </c>
      <c r="H56" s="58">
        <f t="shared" si="44"/>
        <v>32.485415135693323</v>
      </c>
      <c r="I56" s="59"/>
      <c r="J56" s="58">
        <f>SUM(J51:J55)</f>
        <v>0</v>
      </c>
      <c r="K56" s="58">
        <f>SUM(K51:K55)</f>
        <v>0</v>
      </c>
      <c r="L56" s="58">
        <f t="shared" si="45"/>
        <v>0</v>
      </c>
      <c r="M56" s="58" t="str">
        <f t="shared" si="46"/>
        <v xml:space="preserve">              -</v>
      </c>
      <c r="N56" s="59"/>
      <c r="O56" s="58">
        <f t="shared" ref="O56:P58" si="57">E56+J56</f>
        <v>3.7340079999999998</v>
      </c>
      <c r="P56" s="58">
        <f t="shared" si="57"/>
        <v>2.5210000000000004</v>
      </c>
      <c r="Q56" s="58">
        <f t="shared" si="48"/>
        <v>1.2130079999999994</v>
      </c>
      <c r="R56" s="58">
        <f t="shared" si="49"/>
        <v>32.485415135693323</v>
      </c>
      <c r="S56" s="76"/>
      <c r="T56" s="61"/>
      <c r="U56" s="62"/>
      <c r="V56" s="36" t="s">
        <v>40</v>
      </c>
      <c r="W56" s="36"/>
      <c r="X56" s="58">
        <f>SUM(X51:X55)</f>
        <v>3.7340079999999998</v>
      </c>
      <c r="Y56" s="58">
        <f>SUM(Y51:Y55)</f>
        <v>2.5210000000000004</v>
      </c>
      <c r="Z56" s="58">
        <f t="shared" si="50"/>
        <v>1.2130079999999994</v>
      </c>
      <c r="AA56" s="58">
        <f t="shared" si="51"/>
        <v>32.485415135693323</v>
      </c>
      <c r="AB56" s="59"/>
      <c r="AC56" s="58">
        <f t="shared" si="56"/>
        <v>0</v>
      </c>
      <c r="AD56" s="58">
        <f t="shared" si="56"/>
        <v>0</v>
      </c>
      <c r="AE56" s="58">
        <f t="shared" si="52"/>
        <v>0</v>
      </c>
      <c r="AF56" s="58" t="str">
        <f t="shared" si="53"/>
        <v xml:space="preserve">              -</v>
      </c>
      <c r="AG56" s="59"/>
      <c r="AH56" s="58">
        <f t="shared" ref="AH56:AJ58" si="58">X56+AC56</f>
        <v>3.7340079999999998</v>
      </c>
      <c r="AI56" s="58">
        <f t="shared" si="58"/>
        <v>2.5210000000000004</v>
      </c>
      <c r="AJ56" s="58">
        <f t="shared" si="58"/>
        <v>1.2130079999999994</v>
      </c>
      <c r="AK56" s="58">
        <f t="shared" si="55"/>
        <v>32.485415135693323</v>
      </c>
      <c r="AL56" s="71"/>
    </row>
    <row r="57" spans="1:73" ht="15.75" thickBot="1">
      <c r="A57" s="8" t="s">
        <v>121</v>
      </c>
      <c r="B57" s="65"/>
      <c r="C57" s="36" t="s">
        <v>11</v>
      </c>
      <c r="D57" s="36"/>
      <c r="E57" s="58">
        <v>0</v>
      </c>
      <c r="F57" s="58">
        <v>0</v>
      </c>
      <c r="G57" s="58">
        <f t="shared" si="43"/>
        <v>0</v>
      </c>
      <c r="H57" s="58" t="str">
        <f t="shared" si="44"/>
        <v xml:space="preserve">              -</v>
      </c>
      <c r="I57" s="59"/>
      <c r="J57" s="58">
        <v>0</v>
      </c>
      <c r="K57" s="58">
        <v>0</v>
      </c>
      <c r="L57" s="58">
        <f t="shared" si="45"/>
        <v>0</v>
      </c>
      <c r="M57" s="58" t="str">
        <f t="shared" si="46"/>
        <v xml:space="preserve">              -</v>
      </c>
      <c r="N57" s="59"/>
      <c r="O57" s="58">
        <f t="shared" si="57"/>
        <v>0</v>
      </c>
      <c r="P57" s="58">
        <f t="shared" si="57"/>
        <v>0</v>
      </c>
      <c r="Q57" s="58">
        <f t="shared" si="48"/>
        <v>0</v>
      </c>
      <c r="R57" s="58" t="str">
        <f t="shared" si="49"/>
        <v xml:space="preserve">              -</v>
      </c>
      <c r="S57" s="76"/>
      <c r="T57" s="61"/>
      <c r="U57" s="62"/>
      <c r="V57" s="36" t="s">
        <v>11</v>
      </c>
      <c r="W57" s="36"/>
      <c r="X57" s="58">
        <f>E57</f>
        <v>0</v>
      </c>
      <c r="Y57" s="58">
        <f>F57</f>
        <v>0</v>
      </c>
      <c r="Z57" s="58">
        <f t="shared" si="50"/>
        <v>0</v>
      </c>
      <c r="AA57" s="58" t="str">
        <f t="shared" si="51"/>
        <v xml:space="preserve">              -</v>
      </c>
      <c r="AB57" s="59"/>
      <c r="AC57" s="58">
        <f t="shared" si="56"/>
        <v>0</v>
      </c>
      <c r="AD57" s="58">
        <f t="shared" si="56"/>
        <v>0</v>
      </c>
      <c r="AE57" s="58">
        <f t="shared" si="52"/>
        <v>0</v>
      </c>
      <c r="AF57" s="58" t="str">
        <f t="shared" si="53"/>
        <v xml:space="preserve">              -</v>
      </c>
      <c r="AG57" s="59"/>
      <c r="AH57" s="58">
        <f t="shared" si="58"/>
        <v>0</v>
      </c>
      <c r="AI57" s="58">
        <f t="shared" si="58"/>
        <v>0</v>
      </c>
      <c r="AJ57" s="58">
        <f t="shared" si="58"/>
        <v>0</v>
      </c>
      <c r="AK57" s="58" t="str">
        <f t="shared" si="55"/>
        <v xml:space="preserve">              -</v>
      </c>
      <c r="AL57" s="71"/>
      <c r="BT57" s="8">
        <v>0</v>
      </c>
      <c r="BU57" s="8">
        <v>0</v>
      </c>
    </row>
    <row r="58" spans="1:73" s="72" customFormat="1" ht="12.75" customHeight="1">
      <c r="B58" s="65"/>
      <c r="C58" s="45" t="s">
        <v>12</v>
      </c>
      <c r="D58" s="45"/>
      <c r="E58" s="73">
        <f>SUM(E56:E57)</f>
        <v>3.7340079999999998</v>
      </c>
      <c r="F58" s="73">
        <f>SUM(F56:F57)</f>
        <v>2.5210000000000004</v>
      </c>
      <c r="G58" s="73">
        <f t="shared" si="43"/>
        <v>1.2130079999999994</v>
      </c>
      <c r="H58" s="74">
        <f t="shared" si="44"/>
        <v>32.485415135693323</v>
      </c>
      <c r="I58" s="75"/>
      <c r="J58" s="73">
        <f>SUM(J56:J57)</f>
        <v>0</v>
      </c>
      <c r="K58" s="73">
        <f>SUM(K56:K57)</f>
        <v>0</v>
      </c>
      <c r="L58" s="73">
        <f t="shared" si="45"/>
        <v>0</v>
      </c>
      <c r="M58" s="74" t="str">
        <f t="shared" si="46"/>
        <v xml:space="preserve">              -</v>
      </c>
      <c r="N58" s="75"/>
      <c r="O58" s="73">
        <f t="shared" si="57"/>
        <v>3.7340079999999998</v>
      </c>
      <c r="P58" s="73">
        <f t="shared" si="57"/>
        <v>2.5210000000000004</v>
      </c>
      <c r="Q58" s="73">
        <f t="shared" si="48"/>
        <v>1.2130079999999994</v>
      </c>
      <c r="R58" s="74">
        <f t="shared" si="49"/>
        <v>32.485415135693323</v>
      </c>
      <c r="S58" s="76"/>
      <c r="T58" s="61"/>
      <c r="U58" s="62"/>
      <c r="V58" s="45" t="s">
        <v>12</v>
      </c>
      <c r="W58" s="45"/>
      <c r="X58" s="73">
        <f>SUM(X56:X57)</f>
        <v>3.7340079999999998</v>
      </c>
      <c r="Y58" s="73">
        <f>SUM(Y56:Y57)</f>
        <v>2.5210000000000004</v>
      </c>
      <c r="Z58" s="73">
        <f t="shared" si="50"/>
        <v>1.2130079999999994</v>
      </c>
      <c r="AA58" s="74">
        <f t="shared" si="51"/>
        <v>32.485415135693323</v>
      </c>
      <c r="AB58" s="75"/>
      <c r="AC58" s="73">
        <f>SUM(AC56:AC57)</f>
        <v>0</v>
      </c>
      <c r="AD58" s="73">
        <f>SUM(AD56:AD57)</f>
        <v>0</v>
      </c>
      <c r="AE58" s="73">
        <f t="shared" si="52"/>
        <v>0</v>
      </c>
      <c r="AF58" s="74" t="str">
        <f t="shared" si="53"/>
        <v xml:space="preserve">              -</v>
      </c>
      <c r="AG58" s="75"/>
      <c r="AH58" s="73">
        <f t="shared" si="58"/>
        <v>3.7340079999999998</v>
      </c>
      <c r="AI58" s="73">
        <f t="shared" si="58"/>
        <v>2.5210000000000004</v>
      </c>
      <c r="AJ58" s="73">
        <f t="shared" si="58"/>
        <v>1.2130079999999994</v>
      </c>
      <c r="AK58" s="74">
        <f t="shared" si="55"/>
        <v>32.485415135693323</v>
      </c>
      <c r="AL58" s="71"/>
      <c r="BN58" s="66"/>
      <c r="BO58" s="77"/>
      <c r="BP58" s="77"/>
      <c r="BQ58" s="77"/>
      <c r="BR58" s="77"/>
      <c r="BS58" s="78"/>
    </row>
    <row r="59" spans="1:73" ht="12.75" customHeight="1" thickBot="1">
      <c r="B59" s="65"/>
      <c r="C59" s="36"/>
      <c r="D59" s="36"/>
      <c r="E59" s="94"/>
      <c r="F59" s="94"/>
      <c r="G59" s="94"/>
      <c r="H59" s="105"/>
      <c r="I59" s="59"/>
      <c r="J59" s="94"/>
      <c r="K59" s="94"/>
      <c r="L59" s="94"/>
      <c r="M59" s="105"/>
      <c r="N59" s="59"/>
      <c r="O59" s="94"/>
      <c r="P59" s="94"/>
      <c r="Q59" s="94"/>
      <c r="R59" s="105"/>
      <c r="S59" s="76"/>
      <c r="T59" s="61"/>
      <c r="U59" s="62"/>
      <c r="V59" s="36"/>
      <c r="W59" s="36"/>
      <c r="X59" s="94"/>
      <c r="Y59" s="94"/>
      <c r="Z59" s="94"/>
      <c r="AA59" s="105"/>
      <c r="AB59" s="59"/>
      <c r="AC59" s="94"/>
      <c r="AD59" s="94"/>
      <c r="AE59" s="94"/>
      <c r="AF59" s="105"/>
      <c r="AG59" s="59"/>
      <c r="AH59" s="94"/>
      <c r="AI59" s="94"/>
      <c r="AJ59" s="94"/>
      <c r="AK59" s="105"/>
      <c r="AL59" s="71"/>
    </row>
    <row r="60" spans="1:73" ht="12.75" hidden="1" customHeight="1">
      <c r="B60" s="65"/>
      <c r="C60" s="56" t="s">
        <v>122</v>
      </c>
      <c r="D60" s="36"/>
      <c r="E60" s="94"/>
      <c r="F60" s="94"/>
      <c r="G60" s="94"/>
      <c r="H60" s="105"/>
      <c r="I60" s="59"/>
      <c r="J60" s="94"/>
      <c r="K60" s="94"/>
      <c r="L60" s="94"/>
      <c r="M60" s="105"/>
      <c r="N60" s="59"/>
      <c r="O60" s="94"/>
      <c r="P60" s="94"/>
      <c r="Q60" s="94"/>
      <c r="R60" s="105"/>
      <c r="S60" s="76"/>
      <c r="T60" s="61"/>
      <c r="U60" s="62"/>
      <c r="V60" s="56" t="s">
        <v>122</v>
      </c>
      <c r="W60" s="36"/>
      <c r="X60" s="94"/>
      <c r="Y60" s="94"/>
      <c r="Z60" s="94"/>
      <c r="AA60" s="105"/>
      <c r="AB60" s="59"/>
      <c r="AC60" s="94"/>
      <c r="AD60" s="94"/>
      <c r="AE60" s="94"/>
      <c r="AF60" s="105"/>
      <c r="AG60" s="59"/>
      <c r="AH60" s="94"/>
      <c r="AI60" s="94"/>
      <c r="AJ60" s="94"/>
      <c r="AK60" s="105"/>
      <c r="AL60" s="71"/>
    </row>
    <row r="61" spans="1:73" ht="12.75" hidden="1" customHeight="1">
      <c r="A61" s="8" t="s">
        <v>123</v>
      </c>
      <c r="B61" s="65"/>
      <c r="C61" s="36" t="s">
        <v>124</v>
      </c>
      <c r="D61" s="36"/>
      <c r="E61" s="58">
        <v>0</v>
      </c>
      <c r="F61" s="58">
        <v>0</v>
      </c>
      <c r="G61" s="58">
        <f>E61-F61</f>
        <v>0</v>
      </c>
      <c r="H61" s="58" t="str">
        <f>IF(E61=0,"              -",IF(ABS(G61/E61)&gt;=1,"              *",IF(E61&gt;0,IF(ABS(G61*100/E61)&lt;0.0001, 0, G61*100/E61),IF(ABS(G61*100/E61)&lt;0.0001,0,-G61/E61*100))))</f>
        <v xml:space="preserve">              -</v>
      </c>
      <c r="I61" s="59"/>
      <c r="J61" s="58">
        <v>0</v>
      </c>
      <c r="K61" s="58">
        <v>0</v>
      </c>
      <c r="L61" s="58">
        <f>J61-K61</f>
        <v>0</v>
      </c>
      <c r="M61" s="58" t="str">
        <f>IF(J61=0,"              -",IF(ABS(L61/J61)&gt;=1,"              *",IF(J61&gt;0,IF(ABS(L61*100/J61)&lt;0.0001, 0, L61*100/J61),IF(ABS(L61*100/J61)&lt;0.0001,0,-L61/J61*100))))</f>
        <v xml:space="preserve">              -</v>
      </c>
      <c r="N61" s="59"/>
      <c r="O61" s="58">
        <f>E61+J61</f>
        <v>0</v>
      </c>
      <c r="P61" s="58">
        <f>F61+K61</f>
        <v>0</v>
      </c>
      <c r="Q61" s="58">
        <f>O61-P61</f>
        <v>0</v>
      </c>
      <c r="R61" s="58" t="str">
        <f>IF(O61=0,"              -",IF(ABS(Q61/O61)&gt;=1,"              *",IF(O61&gt;0,IF(ABS(Q61*100/O61)&lt;0.0001, 0, Q61*100/O61),IF(ABS(Q61*100/O61)&lt;0.0001,0,-Q61/O61*100))))</f>
        <v xml:space="preserve">              -</v>
      </c>
      <c r="S61" s="76"/>
      <c r="T61" s="61"/>
      <c r="U61" s="62"/>
      <c r="V61" s="36" t="s">
        <v>124</v>
      </c>
      <c r="W61" s="36"/>
      <c r="X61" s="58">
        <v>0</v>
      </c>
      <c r="Y61" s="58">
        <v>0</v>
      </c>
      <c r="Z61" s="58">
        <f>X61-Y61</f>
        <v>0</v>
      </c>
      <c r="AA61" s="58" t="str">
        <f>IF(X61=0,"              -",IF(ABS(Z61/X61)&gt;=1,"              *",IF(X61&gt;0,IF(ABS(Z61*100/X61)&lt;0.0001, 0, Z61*100/X61),IF(ABS(Z61*100/X61)&lt;0.0001,0,-Z61/X61*100))))</f>
        <v xml:space="preserve">              -</v>
      </c>
      <c r="AB61" s="59"/>
      <c r="AC61" s="58">
        <v>0</v>
      </c>
      <c r="AD61" s="58">
        <v>0</v>
      </c>
      <c r="AE61" s="58">
        <f>AC61-AD61</f>
        <v>0</v>
      </c>
      <c r="AF61" s="58" t="str">
        <f>IF(AC61=0,"              -",IF(ABS(AE61/AC61)&gt;=1,"              *",IF(AC61&gt;0,IF(ABS(AE61*100/AC61)&lt;0.0001, 0, AE61*100/AC61),IF(ABS(AE61*100/AC61)&lt;0.0001,0,-AE61/AC61*100))))</f>
        <v xml:space="preserve">              -</v>
      </c>
      <c r="AG61" s="59"/>
      <c r="AH61" s="58">
        <f>X61+AC61</f>
        <v>0</v>
      </c>
      <c r="AI61" s="58">
        <f>Y61+AD61</f>
        <v>0</v>
      </c>
      <c r="AJ61" s="58">
        <f>AH61-AI61</f>
        <v>0</v>
      </c>
      <c r="AK61" s="58" t="str">
        <f>IF(AH61=0,"              -",IF(ABS(AJ61/AH61)&gt;=1,"              *",IF(AH61&gt;0,IF(ABS(AJ61*100/AH61)&lt;0.0001, 0, AJ61*100/AH61),IF(ABS(AJ61*100/AH61)&lt;0.0001,0,-AJ61/AH61*100))))</f>
        <v xml:space="preserve">              -</v>
      </c>
      <c r="AL61" s="71"/>
      <c r="BT61" s="8">
        <v>0</v>
      </c>
      <c r="BU61" s="8">
        <v>0</v>
      </c>
    </row>
    <row r="62" spans="1:73" ht="12.75" hidden="1" customHeight="1">
      <c r="B62" s="65"/>
      <c r="C62" s="45" t="s">
        <v>125</v>
      </c>
      <c r="D62" s="36"/>
      <c r="E62" s="73">
        <f>SUM(E61)</f>
        <v>0</v>
      </c>
      <c r="F62" s="73">
        <f>SUM(F61)</f>
        <v>0</v>
      </c>
      <c r="G62" s="73">
        <f>E62-F62</f>
        <v>0</v>
      </c>
      <c r="H62" s="74" t="str">
        <f>IF(E62=0,"              -",IF(ABS(G62/E62)&gt;=1,"              *",IF(E62&gt;0,IF(ABS(G62*100/E62)&lt;0.0001, 0, G62*100/E62),IF(ABS(G62*100/E62)&lt;0.0001,0,-G62/E62*100))))</f>
        <v xml:space="preserve">              -</v>
      </c>
      <c r="I62" s="75"/>
      <c r="J62" s="73">
        <f>SUM(J61)</f>
        <v>0</v>
      </c>
      <c r="K62" s="73">
        <f>SUM(K61)</f>
        <v>0</v>
      </c>
      <c r="L62" s="73">
        <f>SUM(L61)</f>
        <v>0</v>
      </c>
      <c r="M62" s="74" t="str">
        <f>IF(J62=0,"              -",IF(ABS(L62/J62)&gt;=1,"              *",IF(J62&gt;0,IF(ABS(L62*100/J62)&lt;0.0001, 0, L62*100/J62),IF(ABS(L62*100/J62)&lt;0.0001,0,-L62/J62*100))))</f>
        <v xml:space="preserve">              -</v>
      </c>
      <c r="N62" s="75"/>
      <c r="O62" s="73">
        <f>SUM(O61)</f>
        <v>0</v>
      </c>
      <c r="P62" s="73">
        <f>SUM(P61)</f>
        <v>0</v>
      </c>
      <c r="Q62" s="73">
        <f>SUM(Q61)</f>
        <v>0</v>
      </c>
      <c r="R62" s="74" t="str">
        <f>IF(O62=0,"              -",IF(ABS(Q62/O62)&gt;=1,"              *",IF(O62&gt;0,IF(ABS(Q62*100/O62)&lt;0.0001, 0, Q62*100/O62),IF(ABS(Q62*100/O62)&lt;0.0001,0,-Q62/O62*100))))</f>
        <v xml:space="preserve">              -</v>
      </c>
      <c r="S62" s="76"/>
      <c r="T62" s="61"/>
      <c r="U62" s="62"/>
      <c r="V62" s="45" t="s">
        <v>125</v>
      </c>
      <c r="W62" s="36"/>
      <c r="X62" s="73">
        <f>SUM(X61)</f>
        <v>0</v>
      </c>
      <c r="Y62" s="73">
        <f>SUM(Y61)</f>
        <v>0</v>
      </c>
      <c r="Z62" s="73">
        <f>X62-Y62</f>
        <v>0</v>
      </c>
      <c r="AA62" s="74" t="str">
        <f>IF(X62=0,"              -",IF(ABS(Z62/X62)&gt;=1,"              *",IF(X62&gt;0,IF(ABS(Z62*100/X62)&lt;0.0001, 0, Z62*100/X62),IF(ABS(Z62*100/X62)&lt;0.0001,0,-Z62/X62*100))))</f>
        <v xml:space="preserve">              -</v>
      </c>
      <c r="AB62" s="75"/>
      <c r="AC62" s="73">
        <f>SUM(AC61)</f>
        <v>0</v>
      </c>
      <c r="AD62" s="73">
        <f>SUM(AD61)</f>
        <v>0</v>
      </c>
      <c r="AE62" s="73">
        <f>SUM(AE61)</f>
        <v>0</v>
      </c>
      <c r="AF62" s="74" t="str">
        <f>IF(AC62=0,"              -",IF(ABS(AE62/AC62)&gt;=1,"              *",IF(AC62&gt;0,IF(ABS(AE62*100/AC62)&lt;0.0001, 0, AE62*100/AC62),IF(ABS(AE62*100/AC62)&lt;0.0001,0,-AE62/AC62*100))))</f>
        <v xml:space="preserve">              -</v>
      </c>
      <c r="AG62" s="75"/>
      <c r="AH62" s="73">
        <f>SUM(AH61)</f>
        <v>0</v>
      </c>
      <c r="AI62" s="73">
        <f>SUM(AI61)</f>
        <v>0</v>
      </c>
      <c r="AJ62" s="73">
        <f>SUM(AJ61)</f>
        <v>0</v>
      </c>
      <c r="AK62" s="74" t="str">
        <f>IF(AH62=0,"              -",IF(ABS(AJ62/AH62)&gt;=1,"              *",IF(AH62&gt;0,IF(ABS(AJ62*100/AH62)&lt;0.0001, 0, AJ62*100/AH62),IF(ABS(AJ62*100/AH62)&lt;0.0001,0,-AJ62/AH62*100))))</f>
        <v xml:space="preserve">              -</v>
      </c>
      <c r="AL62" s="71"/>
    </row>
    <row r="63" spans="1:73" ht="12.75" hidden="1" customHeight="1">
      <c r="B63" s="65"/>
      <c r="C63" s="36"/>
      <c r="D63" s="36"/>
      <c r="E63" s="94"/>
      <c r="F63" s="94"/>
      <c r="G63" s="94"/>
      <c r="H63" s="105"/>
      <c r="I63" s="59"/>
      <c r="J63" s="94"/>
      <c r="K63" s="94"/>
      <c r="L63" s="94"/>
      <c r="M63" s="105"/>
      <c r="N63" s="59"/>
      <c r="O63" s="94"/>
      <c r="P63" s="94"/>
      <c r="Q63" s="94"/>
      <c r="R63" s="105"/>
      <c r="S63" s="76"/>
      <c r="T63" s="61"/>
      <c r="U63" s="62"/>
      <c r="V63" s="36"/>
      <c r="W63" s="36"/>
      <c r="X63" s="94"/>
      <c r="Y63" s="94"/>
      <c r="Z63" s="94"/>
      <c r="AA63" s="105"/>
      <c r="AB63" s="59"/>
      <c r="AC63" s="94"/>
      <c r="AD63" s="94"/>
      <c r="AE63" s="94"/>
      <c r="AF63" s="105"/>
      <c r="AG63" s="59"/>
      <c r="AH63" s="94"/>
      <c r="AI63" s="94"/>
      <c r="AJ63" s="94"/>
      <c r="AK63" s="105"/>
      <c r="AL63" s="71"/>
    </row>
    <row r="64" spans="1:73" s="72" customFormat="1" ht="12.75" customHeight="1">
      <c r="B64" s="65"/>
      <c r="C64" s="106" t="s">
        <v>126</v>
      </c>
      <c r="D64" s="45"/>
      <c r="E64" s="73">
        <f>E32+E48+E58+E62</f>
        <v>960.38264230896277</v>
      </c>
      <c r="F64" s="73">
        <f>F32+F48+F58+F62</f>
        <v>917.97472856200011</v>
      </c>
      <c r="G64" s="73">
        <f>E64-F64</f>
        <v>42.407913746962663</v>
      </c>
      <c r="H64" s="74">
        <f>IF(E64=0,"              -",IF(ABS(G64/E64)&gt;=1,"              *",IF(E64&gt;0,IF(ABS(G64*100/E64)&lt;0.0001, 0, G64*100/E64),IF(ABS(G64*100/E64)&lt;0.0001,0,-G64/E64*100))))</f>
        <v>4.4157309679197319</v>
      </c>
      <c r="I64" s="75"/>
      <c r="J64" s="73">
        <f>J32+J48+J58+J62</f>
        <v>134.57296699234956</v>
      </c>
      <c r="K64" s="73">
        <f>K32+K48+K58+K62</f>
        <v>116.41222496999981</v>
      </c>
      <c r="L64" s="73">
        <f>J64-K64</f>
        <v>18.160742022349751</v>
      </c>
      <c r="M64" s="74">
        <f>IF(J64=0,"              -",IF(ABS(L64/J64)&gt;=1,"              *",IF(J64&gt;0,IF(ABS(L64*100/J64)&lt;0.0001, 0, L64*100/J64),IF(ABS(L64*100/J64)&lt;0.0001,0,-L64/J64*100))))</f>
        <v>13.495089265128696</v>
      </c>
      <c r="N64" s="75"/>
      <c r="O64" s="73">
        <f>O32+O48+O58+O62</f>
        <v>1094.9526093013123</v>
      </c>
      <c r="P64" s="73">
        <f>P32+P48+P58+P62</f>
        <v>1034.3869535319998</v>
      </c>
      <c r="Q64" s="73">
        <f>O64-P64</f>
        <v>60.565655769312571</v>
      </c>
      <c r="R64" s="74">
        <f>IF(O64=0,"              -",IF(ABS(Q64/O64)&gt;=1,"              *",IF(O64&gt;0,IF(ABS(Q64*100/O64)&lt;0.0001, 0, Q64*100/O64),IF(ABS(Q64*100/O64)&lt;0.0001,0,-Q64/O64*100))))</f>
        <v>5.5313495081727257</v>
      </c>
      <c r="S64" s="76"/>
      <c r="T64" s="61"/>
      <c r="U64" s="62"/>
      <c r="V64" s="106" t="s">
        <v>126</v>
      </c>
      <c r="W64" s="45"/>
      <c r="X64" s="73">
        <f>X32+X48+X58+X62</f>
        <v>960.38264230896277</v>
      </c>
      <c r="Y64" s="73">
        <f>Y32+Y48+Y58+Y62</f>
        <v>917.97472856200011</v>
      </c>
      <c r="Z64" s="73">
        <f>X64-Y64</f>
        <v>42.407913746962663</v>
      </c>
      <c r="AA64" s="74">
        <f>IF(X64=0,"              -",IF(ABS(Z64/X64)&gt;=1,"              *",IF(X64&gt;0,IF(ABS(Z64*100/X64)&lt;0.0001, 0, Z64*100/X64),IF(ABS(Z64*100/X64)&lt;0.0001,0,-Z64/X64*100))))</f>
        <v>4.4157309679197319</v>
      </c>
      <c r="AB64" s="75"/>
      <c r="AC64" s="73">
        <f>AC32+AC48+AC58+AC62</f>
        <v>134.57055215901624</v>
      </c>
      <c r="AD64" s="73">
        <f>AD32+AD48+AD58+AD62</f>
        <v>116.41440311999982</v>
      </c>
      <c r="AE64" s="73">
        <f>AC64-AD64</f>
        <v>18.156149039016427</v>
      </c>
      <c r="AF64" s="74">
        <f>IF(AC64=0,"              -",IF(ABS(AE64/AC64)&gt;=1,"              *",IF(AC64&gt;0,IF(ABS(AE64*100/AC64)&lt;0.0001, 0, AE64*100/AC64),IF(ABS(AE64*100/AC64)&lt;0.0001,0,-AE64/AC64*100))))</f>
        <v>13.491918363805244</v>
      </c>
      <c r="AG64" s="75"/>
      <c r="AH64" s="73">
        <f>AH32+AH48+AH58+AH62</f>
        <v>1094.9531944679788</v>
      </c>
      <c r="AI64" s="73">
        <f>AI32+AI48+AI58+AI62</f>
        <v>1034.3891316819997</v>
      </c>
      <c r="AJ64" s="73">
        <f>AH64-AI64</f>
        <v>60.564062785979104</v>
      </c>
      <c r="AK64" s="74">
        <f>IF(AH64=0,"              -",IF(ABS(AJ64/AH64)&gt;=1,"              *",IF(AH64&gt;0,IF(ABS(AJ64*100/AH64)&lt;0.0001, 0, AJ64*100/AH64),IF(ABS(AJ64*100/AH64)&lt;0.0001,0,-AJ64/AH64*100))))</f>
        <v>5.531201067951244</v>
      </c>
      <c r="AL64" s="71"/>
      <c r="BN64" s="66"/>
      <c r="BO64" s="77"/>
      <c r="BP64" s="77"/>
      <c r="BQ64" s="77"/>
      <c r="BR64" s="77"/>
      <c r="BS64" s="78"/>
    </row>
    <row r="65" spans="1:85" ht="12.75" customHeight="1">
      <c r="B65" s="65"/>
      <c r="C65" s="36"/>
      <c r="D65" s="36"/>
      <c r="E65" s="94"/>
      <c r="F65" s="94"/>
      <c r="G65" s="94"/>
      <c r="H65" s="105"/>
      <c r="I65" s="107"/>
      <c r="J65" s="94"/>
      <c r="K65" s="94"/>
      <c r="L65" s="94"/>
      <c r="M65" s="105"/>
      <c r="N65" s="107"/>
      <c r="O65" s="94"/>
      <c r="P65" s="94"/>
      <c r="Q65" s="94"/>
      <c r="R65" s="105"/>
      <c r="S65" s="76"/>
      <c r="T65" s="61"/>
      <c r="U65" s="62"/>
      <c r="V65" s="36"/>
      <c r="W65" s="36"/>
      <c r="X65" s="94"/>
      <c r="Y65" s="94"/>
      <c r="Z65" s="94"/>
      <c r="AA65" s="105"/>
      <c r="AB65" s="107"/>
      <c r="AC65" s="94"/>
      <c r="AD65" s="94"/>
      <c r="AE65" s="94"/>
      <c r="AF65" s="105"/>
      <c r="AG65" s="107"/>
      <c r="AH65" s="94"/>
      <c r="AI65" s="94"/>
      <c r="AJ65" s="94"/>
      <c r="AK65" s="105"/>
      <c r="AL65" s="71"/>
    </row>
    <row r="66" spans="1:85" ht="15">
      <c r="A66" s="8" t="s">
        <v>127</v>
      </c>
      <c r="B66" s="65"/>
      <c r="C66" s="36" t="s">
        <v>13</v>
      </c>
      <c r="D66" s="36"/>
      <c r="E66" s="58">
        <f>[14]NYCT!C68+[14]LIRR!C52+[14]MNR!E60+'[14]B&amp;T '!E57+'[14]MTA Bus'!E52+[14]MTAHQ!F54+[14]SIR!B55</f>
        <v>193.00002966666668</v>
      </c>
      <c r="F66" s="58">
        <f>[14]NYCT!D68+[14]LIRR!D52+[14]MNR!F60+'[14]B&amp;T '!F57+'[14]MTA Bus'!F52+[14]MTAHQ!G54+[14]SIR!C55</f>
        <v>237.55834411000001</v>
      </c>
      <c r="G66" s="58">
        <f>E66-F66</f>
        <v>-44.55831444333333</v>
      </c>
      <c r="H66" s="58">
        <f>IF(E66=0,"              -",IF(ABS(G66/E66)&gt;1,"                 *",IF(E66&gt;0,IF(ABS(G66*100/E66)&lt;0.0001, 0, G66*100/E66),IF(ABS(G66*100/E66)&lt;0.0001,0,-G66/E66*100))))</f>
        <v>-23.087206007320663</v>
      </c>
      <c r="I66" s="59"/>
      <c r="J66" s="58">
        <v>0</v>
      </c>
      <c r="K66" s="58">
        <v>0</v>
      </c>
      <c r="L66" s="58">
        <f>J66-K66</f>
        <v>0</v>
      </c>
      <c r="M66" s="58" t="str">
        <f>IF(J66=0,"              -",IF(ABS(L66/J66)&gt;1,"                 *",IF(J66&gt;0,IF(ABS(L66*100/J66)&lt;0.0001, 0, L66*100/J66),IF(ABS(L66*100/J66)&lt;0.0001,0,-L66/J66*100))))</f>
        <v xml:space="preserve">              -</v>
      </c>
      <c r="N66" s="59"/>
      <c r="O66" s="58">
        <f t="shared" ref="O66:P68" si="59">E66+J66</f>
        <v>193.00002966666668</v>
      </c>
      <c r="P66" s="58">
        <f t="shared" si="59"/>
        <v>237.55834411000001</v>
      </c>
      <c r="Q66" s="58">
        <f>O66-P66</f>
        <v>-44.55831444333333</v>
      </c>
      <c r="R66" s="58">
        <f>IF(O66=0,"              -",IF(ABS(Q66/O66)&gt;1,"                 *",IF(O66&gt;0,IF(ABS(Q66*100/O66)&lt;0.0001, 0, Q66*100/O66),IF(ABS(Q66*100/O66)&lt;0.0001,0,-Q66/O66*100))))</f>
        <v>-23.087206007320663</v>
      </c>
      <c r="S66" s="76"/>
      <c r="T66" s="61"/>
      <c r="U66" s="62"/>
      <c r="V66" s="36" t="s">
        <v>13</v>
      </c>
      <c r="W66" s="36"/>
      <c r="X66" s="58">
        <f>[14]NYCT!S68+[14]LIRR!S52+[14]MNR!X60+'[14]B&amp;T '!X57+'[14]MTA Bus'!V52+[14]MTAHQ!Y54+[14]SIR!Q55</f>
        <v>193.00002966666668</v>
      </c>
      <c r="Y66" s="58">
        <f>[14]NYCT!T68+[14]LIRR!T52+[14]MNR!Y60+'[14]B&amp;T '!Y57+'[14]MTA Bus'!W52+[14]MTAHQ!Z54+[14]SIR!R55</f>
        <v>237.55834411000001</v>
      </c>
      <c r="Z66" s="58">
        <f>X66-Y66</f>
        <v>-44.55831444333333</v>
      </c>
      <c r="AA66" s="58">
        <f>IF(X66=0,"              -",IF(ABS(Z66/X66)&gt;1,"                 *",IF(X66&gt;0,IF(ABS(Z66*100/X66)&lt;0.0001, 0, Z66*100/X66),IF(ABS(Z66*100/X66)&lt;0.0001,0,-Z66/X66*100))))</f>
        <v>-23.087206007320663</v>
      </c>
      <c r="AB66" s="59"/>
      <c r="AC66" s="58">
        <f t="shared" ref="AC66:AD68" si="60">J66</f>
        <v>0</v>
      </c>
      <c r="AD66" s="58">
        <f t="shared" si="60"/>
        <v>0</v>
      </c>
      <c r="AE66" s="58">
        <f>AC66-AD66</f>
        <v>0</v>
      </c>
      <c r="AF66" s="58" t="str">
        <f>IF(AC66=0,"              -",IF(ABS(AE66/AC66)&gt;1,"                 *",IF(AC66&gt;0,IF(ABS(AE66*100/AC66)&lt;0.0001, 0, AE66*100/AC66),IF(ABS(AE66*100/AC66)&lt;0.0001,0,-AE66/AC66*100))))</f>
        <v xml:space="preserve">              -</v>
      </c>
      <c r="AG66" s="59"/>
      <c r="AH66" s="58">
        <f t="shared" ref="AH66:AJ67" si="61">X66+AC66</f>
        <v>193.00002966666668</v>
      </c>
      <c r="AI66" s="58">
        <f t="shared" si="61"/>
        <v>237.55834411000001</v>
      </c>
      <c r="AJ66" s="58">
        <f t="shared" si="61"/>
        <v>-44.55831444333333</v>
      </c>
      <c r="AK66" s="58">
        <f>IF(AH66=0,"              -",IF(ABS(AJ66/AH66)&gt;1,"                 *",IF(AH66&gt;0,IF(ABS(AJ66*100/AH66)&lt;0.0001, 0, AJ66*100/AH66),IF(ABS(AJ66*100/AH66)&lt;0.0001,0,-AJ66/AH66*100))))</f>
        <v>-23.087206007320663</v>
      </c>
      <c r="AL66" s="71"/>
      <c r="BT66" s="8">
        <v>174973342.88699999</v>
      </c>
      <c r="BU66" s="8">
        <v>164590719.47</v>
      </c>
    </row>
    <row r="67" spans="1:85" ht="15">
      <c r="A67" s="8" t="s">
        <v>128</v>
      </c>
      <c r="B67" s="65"/>
      <c r="C67" s="36" t="s">
        <v>129</v>
      </c>
      <c r="D67" s="36"/>
      <c r="E67" s="58">
        <f>[14]NYCT!C69+[14]LIRR!C53+[14]MNR!E61+'[14]B&amp;T '!E58+'[14]MTA Bus'!E53+[14]MTAHQ!F55+[14]SIR!B56</f>
        <v>35.859513</v>
      </c>
      <c r="F67" s="58">
        <f>[14]NYCT!D69+[14]LIRR!D53+[14]MNR!F61+'[14]B&amp;T '!F58+'[14]MTA Bus'!F53+[14]MTAHQ!G55+[14]SIR!C56</f>
        <v>34.606864000000002</v>
      </c>
      <c r="G67" s="58">
        <f>E67-F67</f>
        <v>1.2526489999999981</v>
      </c>
      <c r="H67" s="58">
        <f>IF(E67=0,"              -",IF(ABS(G67/E67)&gt;1,"                 *",IF(E67&gt;0,IF(ABS(G67*100/E67)&lt;0.0001, 0, G67*100/E67),IF(ABS(G67*100/E67)&lt;0.0001,0,-G67/E67*100))))</f>
        <v>3.4932125263385427</v>
      </c>
      <c r="I67" s="59"/>
      <c r="J67" s="58">
        <v>0</v>
      </c>
      <c r="K67" s="58">
        <v>0</v>
      </c>
      <c r="L67" s="58">
        <f>J67-K67</f>
        <v>0</v>
      </c>
      <c r="M67" s="58" t="str">
        <f>IF(J67=0,"              -",IF(ABS(L67/J67)&gt;1,"                 *",IF(J67&gt;0,IF(ABS(L67*100/J67)&lt;0.0001, 0, L67*100/J67),IF(ABS(L67*100/J67)&lt;0.0001,0,-L67/J67*100))))</f>
        <v xml:space="preserve">              -</v>
      </c>
      <c r="N67" s="59"/>
      <c r="O67" s="58">
        <f t="shared" si="59"/>
        <v>35.859513</v>
      </c>
      <c r="P67" s="58">
        <f t="shared" si="59"/>
        <v>34.606864000000002</v>
      </c>
      <c r="Q67" s="58">
        <f>O67-P67</f>
        <v>1.2526489999999981</v>
      </c>
      <c r="R67" s="58">
        <f>IF(O67=0,"              -",IF(ABS(Q67/O67)&gt;1,"                 *",IF(O67&gt;0,IF(ABS(Q67*100/O67)&lt;0.0001, 0, Q67*100/O67),IF(ABS(Q67*100/O67)&lt;0.0001,0,-Q67/O67*100))))</f>
        <v>3.4932125263385427</v>
      </c>
      <c r="S67" s="76"/>
      <c r="T67" s="61"/>
      <c r="U67" s="62"/>
      <c r="V67" s="36" t="str">
        <f>C67</f>
        <v>OPEB Obligation</v>
      </c>
      <c r="W67" s="36"/>
      <c r="X67" s="58">
        <f>[14]NYCT!S69+[14]LIRR!S53+[14]MNR!X61+'[14]B&amp;T '!X58+'[14]MTA Bus'!V53+[14]MTAHQ!Y55+[14]SIR!Q56</f>
        <v>35.859513</v>
      </c>
      <c r="Y67" s="58">
        <f>[14]NYCT!T69+[14]LIRR!T53+[14]MNR!Y61+'[14]B&amp;T '!Y58+'[14]MTA Bus'!W53+[14]MTAHQ!Z55+[14]SIR!R56</f>
        <v>34.606864000000002</v>
      </c>
      <c r="Z67" s="58">
        <f>X67-Y67</f>
        <v>1.2526489999999981</v>
      </c>
      <c r="AA67" s="58">
        <f>IF(X67=0,"              -",IF(ABS(Z67/X67)&gt;1,"                 *",IF(X67&gt;0,IF(ABS(Z67*100/X67)&lt;0.0001, 0, Z67*100/X67),IF(ABS(Z67*100/X67)&lt;0.0001,0,-Z67/X67*100))))</f>
        <v>3.4932125263385427</v>
      </c>
      <c r="AB67" s="59"/>
      <c r="AC67" s="58">
        <f t="shared" si="60"/>
        <v>0</v>
      </c>
      <c r="AD67" s="58">
        <f t="shared" si="60"/>
        <v>0</v>
      </c>
      <c r="AE67" s="58">
        <f>AC67-AD67</f>
        <v>0</v>
      </c>
      <c r="AF67" s="58" t="str">
        <f>IF(AC67=0,"              -",IF(ABS(AE67/AC67)&gt;1,"                 *",IF(AC67&gt;0,IF(ABS(AE67*100/AC67)&lt;0.0001, 0, AE67*100/AC67),IF(ABS(AE67*100/AC67)&lt;0.0001,0,-AE67/AC67*100))))</f>
        <v xml:space="preserve">              -</v>
      </c>
      <c r="AG67" s="59"/>
      <c r="AH67" s="58">
        <f t="shared" si="61"/>
        <v>35.859513</v>
      </c>
      <c r="AI67" s="58">
        <f t="shared" si="61"/>
        <v>34.606864000000002</v>
      </c>
      <c r="AJ67" s="58">
        <f t="shared" si="61"/>
        <v>1.2526489999999981</v>
      </c>
      <c r="AK67" s="58">
        <f>IF(AH67=0,"              -",IF(ABS(AJ67/AH67)&gt;1,"                 *",IF(AH67&gt;0,IF(ABS(AJ67*100/AH67)&lt;0.0001, 0, AJ67*100/AH67),IF(ABS(AJ67*100/AH67)&lt;0.0001,0,-AJ67/AH67*100))))</f>
        <v>3.4932125263385427</v>
      </c>
      <c r="AL67" s="71"/>
      <c r="BT67" s="8">
        <v>24920471.820999999</v>
      </c>
      <c r="BU67" s="8">
        <v>20099930.16</v>
      </c>
    </row>
    <row r="68" spans="1:85" ht="15">
      <c r="A68" s="8" t="s">
        <v>130</v>
      </c>
      <c r="B68" s="65"/>
      <c r="C68" s="36" t="s">
        <v>14</v>
      </c>
      <c r="D68" s="36"/>
      <c r="E68" s="58">
        <f>[14]NYCT!C70+[14]LIRR!C54+[14]MNR!E62+'[14]B&amp;T '!E59+'[14]MTA Bus'!E54</f>
        <v>0.58360606060606057</v>
      </c>
      <c r="F68" s="58">
        <f>[14]NYCT!D70+[14]LIRR!D54+[14]MNR!F62+'[14]B&amp;T '!F59+'[14]MTA Bus'!F54</f>
        <v>0.16666700000000001</v>
      </c>
      <c r="G68" s="58">
        <f>E68-F68</f>
        <v>0.41693906060606056</v>
      </c>
      <c r="H68" s="58">
        <f>IF(E68=0,"              -",IF(ABS(G68/E68)&gt;1,"                 *",IF(E68&gt;0,IF(ABS(G68*100/E68)&lt;0.0001, 0, G68*100/E68),IF(ABS(G68*100/E68)&lt;0.0001,0,-G68/E68*100))))</f>
        <v>71.441866140505724</v>
      </c>
      <c r="I68" s="59"/>
      <c r="J68" s="58">
        <v>0</v>
      </c>
      <c r="K68" s="58">
        <v>0</v>
      </c>
      <c r="L68" s="58">
        <f>J68-K68</f>
        <v>0</v>
      </c>
      <c r="M68" s="58" t="str">
        <f>IF(J68=0,"              -",IF(ABS(L68/J68)&gt;1,"                 *",IF(J68&gt;0,IF(ABS(L68*100/J68)&lt;0.0001, 0, L68*100/J68),IF(ABS(L68*100/J68)&lt;0.0001,0,-L68/J68*100))))</f>
        <v xml:space="preserve">              -</v>
      </c>
      <c r="N68" s="59"/>
      <c r="O68" s="58">
        <f t="shared" si="59"/>
        <v>0.58360606060606057</v>
      </c>
      <c r="P68" s="58">
        <f t="shared" si="59"/>
        <v>0.16666700000000001</v>
      </c>
      <c r="Q68" s="58">
        <f>O68-P68</f>
        <v>0.41693906060606056</v>
      </c>
      <c r="R68" s="58">
        <f>IF(O68=0,"              -",IF(ABS(Q68/O68)&gt;1,"                 *",IF(O68&gt;0,IF(ABS(Q68*100/O68)&lt;0.0001, 0, Q68*100/O68),IF(ABS(Q68*100/O68)&lt;0.0001,0,-Q68/O68*100))))</f>
        <v>71.441866140505724</v>
      </c>
      <c r="S68" s="76"/>
      <c r="T68" s="61"/>
      <c r="U68" s="62"/>
      <c r="V68" s="36" t="str">
        <f>C68</f>
        <v>Environmental Remediation</v>
      </c>
      <c r="W68" s="36"/>
      <c r="X68" s="58">
        <f>[14]NYCT!S70+[14]LIRR!S54+[14]MNR!X62+'[14]B&amp;T '!X59+'[14]MTA Bus'!V54</f>
        <v>0.58360606060606057</v>
      </c>
      <c r="Y68" s="58">
        <f>[14]NYCT!T70+[14]LIRR!T54+[14]MNR!Y62+'[14]B&amp;T '!Y59+'[14]MTA Bus'!W54</f>
        <v>0.16666700000000001</v>
      </c>
      <c r="Z68" s="58">
        <f>X68-Y68</f>
        <v>0.41693906060606056</v>
      </c>
      <c r="AA68" s="58">
        <f>IF(X68=0,"              -",IF(ABS(Z68/X68)&gt;1,"                 *",IF(X68&gt;0,IF(ABS(Z68*100/X68)&lt;0.0001, 0, Z68*100/X68),IF(ABS(Z68*100/X68)&lt;0.0001,0,-Z68/X68*100))))</f>
        <v>71.441866140505724</v>
      </c>
      <c r="AB68" s="59"/>
      <c r="AC68" s="58">
        <f t="shared" si="60"/>
        <v>0</v>
      </c>
      <c r="AD68" s="58">
        <f t="shared" si="60"/>
        <v>0</v>
      </c>
      <c r="AE68" s="58">
        <f>AC68-AD68</f>
        <v>0</v>
      </c>
      <c r="AF68" s="58" t="str">
        <f>IF(AC68=0,"              -",IF(ABS(AE68/AC68)&gt;1,"                 *",IF(AC68&gt;0,IF(ABS(AE68*100/AC68)&lt;0.0001, 0, AE68*100/AC68),IF(ABS(AE68*100/AC68)&lt;0.0001,0,-AE68/AC68*100))))</f>
        <v xml:space="preserve">              -</v>
      </c>
      <c r="AG68" s="59"/>
      <c r="AH68" s="58">
        <f>X68+AC68</f>
        <v>0.58360606060606057</v>
      </c>
      <c r="AI68" s="58">
        <f>Y68+AD68</f>
        <v>0.16666700000000001</v>
      </c>
      <c r="AJ68" s="58">
        <f>Z68+AE68</f>
        <v>0.41693906060606056</v>
      </c>
      <c r="AK68" s="58">
        <f>IF(AH68=0,"              -",IF(ABS(AJ68/AH68)&gt;1,"                 *",IF(AH68&gt;0,IF(ABS(AJ68*100/AH68)&lt;0.0001, 0, AJ68*100/AH68),IF(ABS(AJ68*100/AH68)&lt;0.0001,0,-AJ68/AH68*100))))</f>
        <v>71.441866140505724</v>
      </c>
      <c r="AL68" s="71"/>
      <c r="BT68" s="8">
        <v>166667</v>
      </c>
      <c r="BU68" s="8">
        <v>166667</v>
      </c>
    </row>
    <row r="69" spans="1:85" ht="12.75" hidden="1" customHeight="1">
      <c r="B69" s="65"/>
      <c r="C69" s="36" t="s">
        <v>63</v>
      </c>
      <c r="D69" s="36"/>
      <c r="E69" s="58">
        <f>[14]MTAHQ!F56</f>
        <v>0</v>
      </c>
      <c r="F69" s="58">
        <v>0</v>
      </c>
      <c r="G69" s="58">
        <f>E69-F69</f>
        <v>0</v>
      </c>
      <c r="H69" s="58" t="str">
        <f>IF(E69=0,"              -",IF(ABS(G69/E69)&gt;1,"                 *",IF(E69&gt;0,IF(ABS(G69*100/E69)&lt;0.0001, 0, G69*100/E69),IF(ABS(G69*100/E69)&lt;0.0001,0,-G69/E69*100))))</f>
        <v xml:space="preserve">              -</v>
      </c>
      <c r="I69" s="59"/>
      <c r="J69" s="58">
        <f>[14]MTAHQ!K56</f>
        <v>0</v>
      </c>
      <c r="K69" s="58">
        <f>[14]MTAHQ!L56</f>
        <v>0</v>
      </c>
      <c r="L69" s="58">
        <f>J69-K69</f>
        <v>0</v>
      </c>
      <c r="M69" s="58" t="str">
        <f>IF(J69=0,"              -",IF(ABS(L69/J69)&gt;1,"                 *",IF(J69&gt;0,IF(ABS(L69*100/J69)&lt;0.0001, 0, L69*100/J69),IF(ABS(L69*100/J69)&lt;0.0001,0,-L69/J69*100))))</f>
        <v xml:space="preserve">              -</v>
      </c>
      <c r="N69" s="59"/>
      <c r="O69" s="58">
        <f>[14]MTAHQ!P56</f>
        <v>0</v>
      </c>
      <c r="P69" s="58">
        <v>0</v>
      </c>
      <c r="Q69" s="58">
        <f>O69-P69</f>
        <v>0</v>
      </c>
      <c r="R69" s="58" t="str">
        <f>IF(O69=0,"              -",IF(ABS(Q69/O69)&gt;1,"                 *",IF(O69&gt;0,IF(ABS(Q69*100/O69)&lt;0.0001, 0, Q69*100/O69),IF(ABS(Q69*100/O69)&lt;0.0001,0,-Q69/O69*100))))</f>
        <v xml:space="preserve">              -</v>
      </c>
      <c r="S69" s="76"/>
      <c r="T69" s="61"/>
      <c r="U69" s="62"/>
      <c r="V69" s="36" t="s">
        <v>63</v>
      </c>
      <c r="W69" s="36"/>
      <c r="X69" s="58">
        <f>[14]MTAHQ!Y56</f>
        <v>0</v>
      </c>
      <c r="Y69" s="58">
        <v>0</v>
      </c>
      <c r="Z69" s="58">
        <f>X69-Y69</f>
        <v>0</v>
      </c>
      <c r="AA69" s="58" t="str">
        <f>IF(X69=0,"              -",IF(ABS(Z69/X69)&gt;1,"                 *",IF(X69&gt;0,IF(ABS(Z69*100/X69)&lt;0.0001, 0, Z69*100/X69),IF(ABS(Z69*100/X69)&lt;0.0001,0,-Z69/X69*100))))</f>
        <v xml:space="preserve">              -</v>
      </c>
      <c r="AB69" s="59"/>
      <c r="AC69" s="58">
        <f>[14]MTAHQ!AD56</f>
        <v>0</v>
      </c>
      <c r="AD69" s="58">
        <f>[14]MTAHQ!AE56</f>
        <v>0</v>
      </c>
      <c r="AE69" s="58">
        <f>AC69-AD69</f>
        <v>0</v>
      </c>
      <c r="AF69" s="58" t="str">
        <f>IF(AC69=0,"              -",IF(ABS(AE69/AC69)&gt;1,"                 *",IF(AC69&gt;0,IF(ABS(AE69*100/AC69)&lt;0.0001, 0, AE69*100/AC69),IF(ABS(AE69*100/AC69)&lt;0.0001,0,-AE69/AC69*100))))</f>
        <v xml:space="preserve">              -</v>
      </c>
      <c r="AG69" s="59"/>
      <c r="AH69" s="58">
        <f>[14]MTAHQ!AI56</f>
        <v>0</v>
      </c>
      <c r="AI69" s="58">
        <v>0</v>
      </c>
      <c r="AJ69" s="58">
        <f>Z69+AE69</f>
        <v>0</v>
      </c>
      <c r="AK69" s="58" t="str">
        <f>IF(AH69=0,"              -",IF(ABS(AJ69/AH69)&gt;1,"                 *",IF(AH69&gt;0,IF(ABS(AJ69*100/AH69)&lt;0.0001, 0, AJ69*100/AH69),IF(ABS(AJ69*100/AH69)&lt;0.0001,0,-AJ69/AH69*100))))</f>
        <v xml:space="preserve">              -</v>
      </c>
      <c r="AL69" s="71"/>
    </row>
    <row r="70" spans="1:85" ht="12.75" customHeight="1" thickBot="1">
      <c r="B70" s="65"/>
      <c r="C70" s="36"/>
      <c r="D70" s="36"/>
      <c r="E70" s="94"/>
      <c r="F70" s="94"/>
      <c r="G70" s="94"/>
      <c r="H70" s="105"/>
      <c r="I70" s="107"/>
      <c r="J70" s="94"/>
      <c r="K70" s="94"/>
      <c r="L70" s="94"/>
      <c r="M70" s="105"/>
      <c r="N70" s="107"/>
      <c r="O70" s="94"/>
      <c r="P70" s="94"/>
      <c r="Q70" s="94"/>
      <c r="R70" s="105"/>
      <c r="S70" s="76"/>
      <c r="T70" s="61"/>
      <c r="U70" s="62"/>
      <c r="V70" s="36"/>
      <c r="W70" s="36"/>
      <c r="X70" s="94"/>
      <c r="Y70" s="94"/>
      <c r="Z70" s="94"/>
      <c r="AA70" s="105"/>
      <c r="AB70" s="107"/>
      <c r="AC70" s="94"/>
      <c r="AD70" s="94"/>
      <c r="AE70" s="94"/>
      <c r="AF70" s="105"/>
      <c r="AG70" s="107"/>
      <c r="AH70" s="94"/>
      <c r="AI70" s="94"/>
      <c r="AJ70" s="94"/>
      <c r="AK70" s="105"/>
      <c r="AL70" s="71"/>
    </row>
    <row r="71" spans="1:85" s="72" customFormat="1" ht="15">
      <c r="B71" s="65"/>
      <c r="C71" s="45" t="s">
        <v>15</v>
      </c>
      <c r="D71" s="45"/>
      <c r="E71" s="73">
        <f>E64+E66+E67+E68+E69</f>
        <v>1189.8257910362356</v>
      </c>
      <c r="F71" s="73">
        <f>F64+F66+F67+F68+F69</f>
        <v>1190.3066036720002</v>
      </c>
      <c r="G71" s="73">
        <f>E71-F71</f>
        <v>-0.48081263576455058</v>
      </c>
      <c r="H71" s="74">
        <f>IF(E71=0,"              -",IF(ABS(G71/E71)&gt;=1,"              *",IF(E71&gt;0,IF(ABS(G71*100/E71)&lt;0.0001, 0, G71*100/E71),IF(ABS(G71*100/E71)&lt;0.0001,0,-G71/E71*100))))</f>
        <v>-4.0410339008184068E-2</v>
      </c>
      <c r="I71" s="75"/>
      <c r="J71" s="73">
        <f>J64+J66+J67+J68+J69</f>
        <v>134.57296699234956</v>
      </c>
      <c r="K71" s="73">
        <f>K64+K66+K67+K68+K69</f>
        <v>116.41222496999981</v>
      </c>
      <c r="L71" s="73">
        <f>J71-K71</f>
        <v>18.160742022349751</v>
      </c>
      <c r="M71" s="74">
        <f>IF(J71=0,"              -",IF(ABS(L71/J71)&gt;=1,"              *",IF(J71&gt;0,IF(ABS(L71*100/J71)&lt;0.0001, 0, L71*100/J71),IF(ABS(L71*100/J71)&lt;0.0001,0,-L71/J71*100))))</f>
        <v>13.495089265128696</v>
      </c>
      <c r="N71" s="75"/>
      <c r="O71" s="73">
        <f>O64+O66+O67+O68+O69</f>
        <v>1324.3957580285853</v>
      </c>
      <c r="P71" s="73">
        <f>P64+P66+P67+P68+P69</f>
        <v>1306.7188286419998</v>
      </c>
      <c r="Q71" s="73">
        <f>O71-P71</f>
        <v>17.676929386585471</v>
      </c>
      <c r="R71" s="74">
        <f>IF(O71=0,"              -",IF(ABS(Q71/O71)&gt;=1,"              *",IF(O71&gt;0,IF(ABS(Q71*100/O71)&lt;0.0001, 0, Q71*100/O71),IF(ABS(Q71*100/O71)&lt;0.0001,0,-Q71/O71*100))))</f>
        <v>1.3347165512594414</v>
      </c>
      <c r="S71" s="76"/>
      <c r="T71" s="61"/>
      <c r="U71" s="62"/>
      <c r="V71" s="45" t="s">
        <v>15</v>
      </c>
      <c r="W71" s="45"/>
      <c r="X71" s="73">
        <f>X64+X66+X67+X68+X69</f>
        <v>1189.8257910362356</v>
      </c>
      <c r="Y71" s="73">
        <f>Y64+Y66+Y67+Y68+Y69</f>
        <v>1190.3066036720002</v>
      </c>
      <c r="Z71" s="73">
        <f>X71-Y71</f>
        <v>-0.48081263576455058</v>
      </c>
      <c r="AA71" s="74">
        <f>IF(X71=0,"              -",IF(ABS(Z71/X71)&gt;=1,"              *",IF(X71&gt;0,IF(ABS(Z71*100/X71)&lt;0.0001, 0, Z71*100/X71),IF(ABS(Z71*100/X71)&lt;0.0001,0,-Z71/X71*100))))</f>
        <v>-4.0410339008184068E-2</v>
      </c>
      <c r="AB71" s="75"/>
      <c r="AC71" s="73">
        <f>AC64+AC66+AC67+AC68+AC69</f>
        <v>134.57055215901624</v>
      </c>
      <c r="AD71" s="73">
        <f>AD64+AD66+AD67+AD68+AD69</f>
        <v>116.41440311999982</v>
      </c>
      <c r="AE71" s="73">
        <f>AC71-AD71</f>
        <v>18.156149039016427</v>
      </c>
      <c r="AF71" s="74">
        <f>IF(AC71=0,"              -",IF(ABS(AE71/AC71)&gt;=1,"              *",IF(AC71&gt;0,IF(ABS(AE71*100/AC71)&lt;0.0001, 0, AE71*100/AC71),IF(ABS(AE71*100/AC71)&lt;0.0001,0,-AE71/AC71*100))))</f>
        <v>13.491918363805244</v>
      </c>
      <c r="AG71" s="75"/>
      <c r="AH71" s="73">
        <f>AH64+AH66+AH67+AH68+AH69</f>
        <v>1324.3963431952518</v>
      </c>
      <c r="AI71" s="73">
        <f>AI64+AI66+AI67+AI68+AI69</f>
        <v>1306.7210067919998</v>
      </c>
      <c r="AJ71" s="73">
        <f>Z71+AE71</f>
        <v>17.675336403251876</v>
      </c>
      <c r="AK71" s="74">
        <f>IF(AH71=0,"              -",IF(ABS(AJ71/AH71)&gt;=1,"              *",IF(AH71&gt;0,IF(ABS(AJ71*100/AH71)&lt;0.0001, 0, AJ71*100/AH71),IF(ABS(AJ71*100/AH71)&lt;0.0001,0,-AJ71/AH71*100))))</f>
        <v>1.3345956815773279</v>
      </c>
      <c r="AL71" s="71"/>
      <c r="BN71" s="66"/>
      <c r="BO71" s="77"/>
      <c r="BP71" s="77"/>
      <c r="BQ71" s="77"/>
      <c r="BR71" s="77"/>
      <c r="BS71" s="78"/>
    </row>
    <row r="72" spans="1:85" ht="12.75" customHeight="1" thickBot="1">
      <c r="B72" s="65"/>
      <c r="C72" s="36"/>
      <c r="D72" s="36"/>
      <c r="E72" s="94"/>
      <c r="F72" s="108"/>
      <c r="G72" s="94"/>
      <c r="H72" s="105"/>
      <c r="I72" s="107"/>
      <c r="J72" s="94"/>
      <c r="K72" s="94"/>
      <c r="L72" s="94"/>
      <c r="M72" s="105"/>
      <c r="N72" s="107"/>
      <c r="O72" s="94"/>
      <c r="P72" s="94"/>
      <c r="Q72" s="94"/>
      <c r="R72" s="105"/>
      <c r="S72" s="76"/>
      <c r="T72" s="61"/>
      <c r="U72" s="62"/>
      <c r="V72" s="36"/>
      <c r="W72" s="36"/>
      <c r="X72" s="94"/>
      <c r="Y72" s="94"/>
      <c r="Z72" s="94"/>
      <c r="AA72" s="105"/>
      <c r="AB72" s="107"/>
      <c r="AC72" s="94"/>
      <c r="AD72" s="94"/>
      <c r="AE72" s="94"/>
      <c r="AF72" s="105"/>
      <c r="AG72" s="107"/>
      <c r="AH72" s="94"/>
      <c r="AI72" s="94"/>
      <c r="AJ72" s="94"/>
      <c r="AK72" s="105"/>
      <c r="AL72" s="71"/>
      <c r="CD72" s="186" t="s">
        <v>131</v>
      </c>
      <c r="CE72" s="186"/>
      <c r="CF72" s="186"/>
      <c r="CG72" s="186"/>
    </row>
    <row r="73" spans="1:85" s="72" customFormat="1" ht="12.75" customHeight="1">
      <c r="B73" s="65"/>
      <c r="C73" s="106" t="s">
        <v>132</v>
      </c>
      <c r="D73" s="45"/>
      <c r="E73" s="73">
        <f>E21-E71</f>
        <v>-526.60128070594192</v>
      </c>
      <c r="F73" s="73">
        <f>F21-F71</f>
        <v>-543.43552341200018</v>
      </c>
      <c r="G73" s="73">
        <f>G21+G71</f>
        <v>-16.834242706058262</v>
      </c>
      <c r="H73" s="74">
        <f>IF(E73=0,"              -",IF(ABS(G73/E73)&gt;=1,"              *",IF(E73&gt;0,IF(ABS(G73*100/E73)&lt;0.0001, 0, G73*100/E73),IF(ABS(G73*100/E73)&lt;0.0001,0,-G73/E73*100))))</f>
        <v>-3.1967720783912466</v>
      </c>
      <c r="I73" s="75"/>
      <c r="J73" s="73">
        <f>J21-J71</f>
        <v>-2.4148333333187111E-3</v>
      </c>
      <c r="K73" s="73">
        <f>K21-K71</f>
        <v>2.1781499997928222E-3</v>
      </c>
      <c r="L73" s="73">
        <f>L21+L71</f>
        <v>4.5929833331115333E-3</v>
      </c>
      <c r="M73" s="74" t="str">
        <f>IF(J73=0,"              -",IF(ABS(L73/J73)&gt;=1,"              *",IF(J73&gt;0,IF(ABS(L73*100/J73)&lt;0.0001, 0, L73*100/J73),IF(ABS(L73*100/J73)&lt;0.0001,0,-L73/J73*100))))</f>
        <v xml:space="preserve">              *</v>
      </c>
      <c r="N73" s="75"/>
      <c r="O73" s="73">
        <f>O21-O71</f>
        <v>-526.60069553927542</v>
      </c>
      <c r="P73" s="73">
        <f>P21-P71</f>
        <v>-543.43334526200022</v>
      </c>
      <c r="Q73" s="73">
        <f>Q21+Q71</f>
        <v>-16.832649722724796</v>
      </c>
      <c r="R73" s="74">
        <f>IF(O73=0,"              -",IF(ABS(Q73/O73)&gt;=1,"              *",IF(O73&gt;0,IF(ABS(Q73*100/O73)&lt;0.0001, 0, Q73*100/O73),IF(ABS(Q73*100/O73)&lt;0.0001,0,-Q73/O73*100))))</f>
        <v>-3.1964731276108558</v>
      </c>
      <c r="S73" s="76"/>
      <c r="T73" s="61"/>
      <c r="U73" s="62"/>
      <c r="V73" s="106" t="s">
        <v>132</v>
      </c>
      <c r="W73" s="45"/>
      <c r="X73" s="73">
        <f>X21-X71</f>
        <v>-526.60128070594192</v>
      </c>
      <c r="Y73" s="73">
        <f>Y21-Y71</f>
        <v>-543.43552341200018</v>
      </c>
      <c r="Z73" s="73">
        <f>Z21+Z71</f>
        <v>-16.834242706058262</v>
      </c>
      <c r="AA73" s="74">
        <f>IF(X73=0,"              -",IF(ABS(Z73/X73)&gt;=1,"              *",IF(X73&gt;0,IF(ABS(Z73*100/X73)&lt;0.0001, 0, Z73*100/X73),IF(ABS(Z73*100/X73)&lt;0.0001,0,-Z73/X73*100))))</f>
        <v>-3.1967720783912466</v>
      </c>
      <c r="AB73" s="75"/>
      <c r="AC73" s="73">
        <f>AC21-AC71-0.012</f>
        <v>-1.2E-2</v>
      </c>
      <c r="AD73" s="73">
        <f>AD21-AD71</f>
        <v>-2.1316282072803006E-13</v>
      </c>
      <c r="AE73" s="73">
        <f>AE21+AE71</f>
        <v>-2.1316282072803006E-13</v>
      </c>
      <c r="AF73" s="74">
        <f>IF(AC73=0,"              -",IF(ABS(AE73/AC73)&gt;=1,"              *",IF(AC73&gt;0,IF(ABS(AE73*100/AC73)&lt;0.0001, 0, AE73*100/AC73),IF(ABS(AE73*100/AC73)&lt;0.0001,0,-AE73/AC73*100))))</f>
        <v>0</v>
      </c>
      <c r="AG73" s="75"/>
      <c r="AH73" s="73">
        <f>AH21-AH71</f>
        <v>-526.60128070594192</v>
      </c>
      <c r="AI73" s="73">
        <f>AI21-AI71</f>
        <v>-543.43552341200018</v>
      </c>
      <c r="AJ73" s="73">
        <f>AJ21+AJ71</f>
        <v>-16.834242706058475</v>
      </c>
      <c r="AK73" s="74">
        <f>IF(AH73=0,"              -",IF(ABS(AJ73/AH73)&gt;=1,"              *",IF(AH73&gt;0,IF(ABS(AJ73*100/AH73)&lt;0.0001, 0, AJ73*100/AH73),IF(ABS(AJ73*100/AH73)&lt;0.0001,0,-AJ73/AH73*100))))</f>
        <v>-3.196772078391287</v>
      </c>
      <c r="AL73" s="71"/>
      <c r="BN73" s="66"/>
      <c r="BO73" s="77"/>
      <c r="BP73" s="77"/>
      <c r="BQ73" s="77"/>
      <c r="BR73" s="77"/>
      <c r="BS73" s="78"/>
      <c r="CD73" s="185" t="s">
        <v>16</v>
      </c>
      <c r="CE73" s="185"/>
      <c r="CF73" s="185" t="s">
        <v>17</v>
      </c>
      <c r="CG73" s="185"/>
    </row>
    <row r="74" spans="1:85" s="72" customFormat="1" ht="12.75" customHeight="1">
      <c r="B74" s="65"/>
      <c r="C74" s="45"/>
      <c r="D74" s="45"/>
      <c r="E74" s="109"/>
      <c r="F74" s="109"/>
      <c r="G74" s="109"/>
      <c r="H74" s="110"/>
      <c r="I74" s="75"/>
      <c r="J74" s="109"/>
      <c r="K74" s="109"/>
      <c r="L74" s="109"/>
      <c r="M74" s="110"/>
      <c r="N74" s="75"/>
      <c r="O74" s="109"/>
      <c r="P74" s="109"/>
      <c r="Q74" s="109"/>
      <c r="R74" s="110"/>
      <c r="S74" s="76"/>
      <c r="T74" s="61"/>
      <c r="U74" s="62"/>
      <c r="V74" s="111"/>
      <c r="W74" s="111"/>
      <c r="X74" s="109"/>
      <c r="Y74" s="109"/>
      <c r="Z74" s="109"/>
      <c r="AA74" s="110"/>
      <c r="AB74" s="75"/>
      <c r="AC74" s="109"/>
      <c r="AD74" s="109"/>
      <c r="AE74" s="109"/>
      <c r="AF74" s="110"/>
      <c r="AG74" s="75"/>
      <c r="AH74" s="109"/>
      <c r="AI74" s="109"/>
      <c r="AJ74" s="109"/>
      <c r="AK74" s="110"/>
      <c r="AL74" s="71"/>
      <c r="BO74" s="8"/>
      <c r="BP74" s="8"/>
      <c r="BQ74" s="8"/>
      <c r="CD74" s="72" t="s">
        <v>133</v>
      </c>
      <c r="CE74" s="72" t="s">
        <v>47</v>
      </c>
      <c r="CF74" s="72" t="s">
        <v>133</v>
      </c>
      <c r="CG74" s="72" t="s">
        <v>47</v>
      </c>
    </row>
    <row r="75" spans="1:85" s="149" customFormat="1" ht="12.75" customHeight="1">
      <c r="A75" s="139" t="s">
        <v>134</v>
      </c>
      <c r="B75" s="140"/>
      <c r="C75" s="1" t="s">
        <v>135</v>
      </c>
      <c r="D75" s="141"/>
      <c r="E75" s="150">
        <v>163.84764642548478</v>
      </c>
      <c r="F75" s="142">
        <v>147.0917326</v>
      </c>
      <c r="G75" s="142">
        <f>+F75-E75</f>
        <v>-16.755913825484782</v>
      </c>
      <c r="H75" s="142">
        <f>IF(E75=0,"              -",IF(ABS(G75/E75)&gt;=1,"              *",IF(E75&gt;0,IF(ABS(G75*100/E75)&lt;0.0001, 0, G75*100/E75),IF(ABS(G75*100/E75)&lt;0.0001,0,-G75/E75*100))))</f>
        <v>-10.226520911977271</v>
      </c>
      <c r="I75" s="143"/>
      <c r="J75" s="142">
        <v>0</v>
      </c>
      <c r="K75" s="142">
        <v>0</v>
      </c>
      <c r="L75" s="142">
        <f>+K75-J75</f>
        <v>0</v>
      </c>
      <c r="M75" s="142" t="str">
        <f>IF(J75=0,"              -",IF(ABS(L75/J75)&gt;=1,"              *",IF(J75&gt;0,IF(ABS(L75*100/J75)&lt;0.0001, 0, L75*100/J75),IF(ABS(L75*100/J75)&lt;0.0001,0,-L75/J75*100))))</f>
        <v xml:space="preserve">              -</v>
      </c>
      <c r="N75" s="143"/>
      <c r="O75" s="142">
        <f>E75+J75</f>
        <v>163.84764642548478</v>
      </c>
      <c r="P75" s="142">
        <f>F74:F75+K75</f>
        <v>147.0917326</v>
      </c>
      <c r="Q75" s="142">
        <f>+P75-O75</f>
        <v>-16.755913825484782</v>
      </c>
      <c r="R75" s="151">
        <f>H75</f>
        <v>-10.226520911977271</v>
      </c>
      <c r="S75" s="145"/>
      <c r="T75" s="138"/>
      <c r="U75" s="146"/>
      <c r="V75" s="147" t="s">
        <v>135</v>
      </c>
      <c r="W75" s="144"/>
      <c r="X75" s="142">
        <v>163.84764642548478</v>
      </c>
      <c r="Y75" s="142">
        <v>147.0917326</v>
      </c>
      <c r="Z75" s="142">
        <f>+Y75-X75</f>
        <v>-16.755913825484782</v>
      </c>
      <c r="AA75" s="142">
        <f>IF(X75=0,"              -",IF(ABS(Z75/X75)&gt;=1,"              *",IF(X75&gt;0,IF(ABS(Z75*100/X75)&lt;0.0001, 0, Z75*100/X75),IF(ABS(Z75*100/X75)&lt;0.0001,0,-Z75/X75*100))))</f>
        <v>-10.226520911977271</v>
      </c>
      <c r="AB75" s="143"/>
      <c r="AC75" s="142">
        <v>0</v>
      </c>
      <c r="AD75" s="142">
        <v>0</v>
      </c>
      <c r="AE75" s="142">
        <f>+AD75-AC75</f>
        <v>0</v>
      </c>
      <c r="AF75" s="142" t="str">
        <f>IF(AC75=0,"              -",IF(ABS(AE75/AC75)&gt;=1,"              *",IF(AC75&gt;0,IF(ABS(AE75*100/AC75)&lt;0.0001, 0, AE75*100/AC75),IF(ABS(AE75*100/AC75)&lt;0.0001,0,-AE75/AC75*100))))</f>
        <v xml:space="preserve">              -</v>
      </c>
      <c r="AG75" s="143"/>
      <c r="AH75" s="142">
        <f>X75+AC75</f>
        <v>163.84764642548478</v>
      </c>
      <c r="AI75" s="142">
        <f>Y75+AD75</f>
        <v>147.0917326</v>
      </c>
      <c r="AJ75" s="142">
        <f>+AI75-AH75</f>
        <v>-16.755913825484782</v>
      </c>
      <c r="AK75" s="142">
        <f>IF(AH75=0,"              -",IF(ABS(AJ75/AH75)&gt;=1,"              *",IF(AH75&gt;0,IF(ABS(AJ75*100/AH75)&lt;0.0001, 0, AJ75*100/AH75),IF(ABS(AJ75*100/AH75)&lt;0.0001,0,-AJ75/AH75*100))))</f>
        <v>-10.226520911977271</v>
      </c>
      <c r="AL75" s="148"/>
      <c r="BO75" s="139"/>
      <c r="BP75" s="139"/>
      <c r="BQ75" s="139"/>
      <c r="BT75" s="149">
        <v>335742612.46799999</v>
      </c>
      <c r="BU75" s="149">
        <v>-48897624.619999997</v>
      </c>
    </row>
    <row r="76" spans="1:85" s="149" customFormat="1" ht="15">
      <c r="A76" s="139" t="s">
        <v>136</v>
      </c>
      <c r="B76" s="140"/>
      <c r="C76" s="1" t="s">
        <v>18</v>
      </c>
      <c r="D76" s="141"/>
      <c r="E76" s="142">
        <f>'[15]Accrued Data'!E$76</f>
        <v>231.8</v>
      </c>
      <c r="F76" s="142">
        <f>'[15]Accrued Data'!F$76</f>
        <v>189.8</v>
      </c>
      <c r="G76" s="142">
        <f>E76-F76</f>
        <v>42</v>
      </c>
      <c r="H76" s="142">
        <f>G76/E76*100</f>
        <v>18.119068162208798</v>
      </c>
      <c r="I76" s="143"/>
      <c r="J76" s="142">
        <v>0</v>
      </c>
      <c r="K76" s="142">
        <v>0</v>
      </c>
      <c r="L76" s="142">
        <f>J76-K76</f>
        <v>0</v>
      </c>
      <c r="M76" s="142" t="str">
        <f>IF(J76=0,"              -",IF(ABS(L76/J76)&gt;=1,"              *",IF(J76&gt;0,IF(ABS(L76*100/J76)&lt;0.0001, 0, L76*100/J76),IF(ABS(L76*100/J76)&lt;0.0001,0,-L76/J76*100))))</f>
        <v xml:space="preserve">              -</v>
      </c>
      <c r="N76" s="144"/>
      <c r="O76" s="142">
        <f>E76+J76</f>
        <v>231.8</v>
      </c>
      <c r="P76" s="142">
        <f>F76+K76</f>
        <v>189.8</v>
      </c>
      <c r="Q76" s="142">
        <f>O76-P76</f>
        <v>42</v>
      </c>
      <c r="R76" s="142">
        <f>H76</f>
        <v>18.119068162208798</v>
      </c>
      <c r="S76" s="145"/>
      <c r="T76" s="138"/>
      <c r="U76" s="146"/>
      <c r="V76" s="147" t="s">
        <v>18</v>
      </c>
      <c r="W76" s="144"/>
      <c r="X76" s="142">
        <f>'[15]Accrued Data'!X$76</f>
        <v>231.8</v>
      </c>
      <c r="Y76" s="142">
        <f>'[15]Accrued Data'!Y$76</f>
        <v>189.8</v>
      </c>
      <c r="Z76" s="142">
        <f>X76-Y76</f>
        <v>42</v>
      </c>
      <c r="AA76" s="142">
        <f>IF(X76=0,"              -",IF(ABS(Z76/X76)&gt;=1,"              *",IF(X76&gt;0,IF(ABS(Z76*100/X76)&lt;0.0001, 0, Z76*100/X76),IF(ABS(Z76*100/X76)&lt;0.0001,0,-Z76/X76*100))))</f>
        <v>18.119068162208801</v>
      </c>
      <c r="AB76" s="143"/>
      <c r="AC76" s="142">
        <v>0</v>
      </c>
      <c r="AD76" s="142">
        <v>0</v>
      </c>
      <c r="AE76" s="142">
        <f>AC76-AD76</f>
        <v>0</v>
      </c>
      <c r="AF76" s="142" t="str">
        <f>IF(AC76=0,"              -",IF(ABS(AE76/AC76)&gt;=1,"              *",IF(AC76&gt;0,IF(ABS(AE76*100/AC76)&lt;0.0001, 0, AE76*100/AC76),IF(ABS(AE76*100/AC76)&lt;0.0001,0,-AE76/AC76*100))))</f>
        <v xml:space="preserve">              -</v>
      </c>
      <c r="AG76" s="144"/>
      <c r="AH76" s="142">
        <f>X76+AC76</f>
        <v>231.8</v>
      </c>
      <c r="AI76" s="142">
        <f>Y76+AD76</f>
        <v>189.8</v>
      </c>
      <c r="AJ76" s="142">
        <f>Z76+AE76</f>
        <v>42</v>
      </c>
      <c r="AK76" s="142">
        <f>IF(AH76=0,"              -",IF(ABS(AJ76/AH76)&gt;1,"                 *",IF(AH76&gt;0,IF(ABS(AJ76*100/AH76)&lt;0.0001, 0, AJ76*100/AH76),IF(ABS(AJ76*100/AH76)&lt;0.0001,0,-AJ76/AH76*100))))</f>
        <v>18.119068162208801</v>
      </c>
      <c r="AL76" s="148"/>
      <c r="BO76" s="139"/>
      <c r="BP76" s="139"/>
      <c r="BQ76" s="139"/>
      <c r="BT76" s="149">
        <v>154759819.72499999</v>
      </c>
      <c r="BU76" s="149">
        <v>115668616.48200002</v>
      </c>
    </row>
    <row r="77" spans="1:85" s="72" customFormat="1" ht="12.75" customHeight="1">
      <c r="A77" s="8"/>
      <c r="B77" s="112"/>
      <c r="C77" s="113"/>
      <c r="D77" s="113"/>
      <c r="E77" s="114"/>
      <c r="F77" s="114"/>
      <c r="G77" s="115"/>
      <c r="H77" s="116"/>
      <c r="I77" s="117"/>
      <c r="J77" s="114"/>
      <c r="K77" s="114"/>
      <c r="L77" s="115"/>
      <c r="M77" s="116"/>
      <c r="N77" s="117"/>
      <c r="O77" s="114"/>
      <c r="P77" s="114"/>
      <c r="Q77" s="115"/>
      <c r="R77" s="116"/>
      <c r="S77" s="118"/>
      <c r="T77" s="8"/>
      <c r="U77" s="112"/>
      <c r="V77" s="113"/>
      <c r="W77" s="113"/>
      <c r="X77" s="114"/>
      <c r="Y77" s="114"/>
      <c r="Z77" s="115"/>
      <c r="AA77" s="116"/>
      <c r="AB77" s="117"/>
      <c r="AC77" s="114"/>
      <c r="AD77" s="114"/>
      <c r="AE77" s="114"/>
      <c r="AF77" s="116"/>
      <c r="AG77" s="117"/>
      <c r="AH77" s="114"/>
      <c r="AI77" s="114"/>
      <c r="AJ77" s="114"/>
      <c r="AK77" s="116"/>
      <c r="AL77" s="118"/>
      <c r="BO77" s="8"/>
      <c r="BP77" s="8"/>
      <c r="BQ77" s="8"/>
    </row>
    <row r="78" spans="1:85" ht="12.75" hidden="1" customHeight="1">
      <c r="C78" s="119" t="s">
        <v>138</v>
      </c>
      <c r="V78" s="119" t="s">
        <v>139</v>
      </c>
      <c r="AA78" s="11"/>
    </row>
    <row r="79" spans="1:85" ht="25.5" customHeight="1">
      <c r="C79" s="192" t="s">
        <v>146</v>
      </c>
      <c r="D79" s="193"/>
      <c r="E79" s="193"/>
      <c r="F79" s="193"/>
      <c r="G79" s="193"/>
      <c r="H79" s="193"/>
      <c r="I79" s="193"/>
      <c r="J79" s="193"/>
      <c r="K79" s="193"/>
      <c r="L79" s="193"/>
      <c r="M79" s="193"/>
      <c r="N79" s="193"/>
      <c r="O79" s="193"/>
      <c r="P79" s="193"/>
      <c r="Q79" s="193"/>
      <c r="R79" s="193"/>
      <c r="V79" s="192" t="s">
        <v>146</v>
      </c>
      <c r="W79" s="193"/>
      <c r="X79" s="193"/>
      <c r="Y79" s="193"/>
      <c r="Z79" s="193"/>
      <c r="AA79" s="193"/>
      <c r="AB79" s="193"/>
      <c r="AC79" s="193"/>
      <c r="AD79" s="193"/>
      <c r="AE79" s="193"/>
      <c r="AF79" s="193"/>
      <c r="AG79" s="193"/>
      <c r="AH79" s="193"/>
      <c r="AI79" s="193"/>
      <c r="AJ79" s="193"/>
      <c r="AK79" s="193"/>
    </row>
    <row r="80" spans="1:85" ht="12.75" customHeight="1">
      <c r="C80" s="120" t="s">
        <v>137</v>
      </c>
      <c r="F80" s="8"/>
      <c r="H80" s="121"/>
      <c r="V80" s="120" t="s">
        <v>137</v>
      </c>
    </row>
    <row r="81" spans="2:36" ht="12.75" customHeight="1">
      <c r="C81" s="122" t="s">
        <v>19</v>
      </c>
      <c r="H81" s="123"/>
      <c r="J81" s="124"/>
      <c r="K81" s="124"/>
      <c r="V81" s="122" t="s">
        <v>19</v>
      </c>
      <c r="AA81" s="123"/>
    </row>
    <row r="82" spans="2:36" ht="12.75" customHeight="1">
      <c r="C82" s="125"/>
      <c r="H82" s="121"/>
      <c r="J82" s="124"/>
      <c r="AA82" s="123"/>
    </row>
    <row r="83" spans="2:36" ht="12.75" customHeight="1">
      <c r="J83" s="126"/>
      <c r="K83" s="126"/>
      <c r="Z83" s="127"/>
    </row>
    <row r="84" spans="2:36" ht="12.75" customHeight="1">
      <c r="F84" s="123"/>
    </row>
    <row r="85" spans="2:36" s="128" customFormat="1" ht="12.75" customHeight="1">
      <c r="C85" s="129"/>
      <c r="E85" s="130"/>
      <c r="F85" s="130"/>
      <c r="G85" s="131"/>
      <c r="H85" s="132"/>
      <c r="I85" s="132"/>
      <c r="J85" s="130"/>
      <c r="K85" s="130"/>
      <c r="L85" s="131"/>
      <c r="O85" s="130"/>
      <c r="P85" s="130"/>
      <c r="Q85" s="131"/>
      <c r="X85" s="130"/>
      <c r="Y85" s="130"/>
      <c r="Z85" s="131"/>
      <c r="AC85" s="130"/>
      <c r="AD85" s="130"/>
      <c r="AE85" s="130"/>
      <c r="AH85" s="130"/>
      <c r="AI85" s="130"/>
      <c r="AJ85" s="130"/>
    </row>
    <row r="86" spans="2:36" s="128" customFormat="1" ht="12.75" customHeight="1">
      <c r="E86" s="130"/>
      <c r="F86" s="130"/>
      <c r="G86" s="131"/>
      <c r="H86" s="132"/>
      <c r="I86" s="132"/>
      <c r="J86" s="130"/>
      <c r="K86" s="130"/>
      <c r="L86" s="131"/>
      <c r="O86" s="130"/>
      <c r="P86" s="130"/>
      <c r="Q86" s="131"/>
      <c r="X86" s="130"/>
      <c r="Y86" s="130"/>
      <c r="Z86" s="131"/>
      <c r="AC86" s="130"/>
      <c r="AD86" s="130"/>
      <c r="AE86" s="130"/>
      <c r="AH86" s="130"/>
      <c r="AI86" s="130"/>
      <c r="AJ86" s="130"/>
    </row>
    <row r="87" spans="2:36" s="128" customFormat="1" ht="12.75" customHeight="1">
      <c r="E87" s="130"/>
      <c r="F87" s="130"/>
      <c r="G87" s="131"/>
      <c r="H87" s="132"/>
      <c r="I87" s="132"/>
      <c r="J87" s="130"/>
      <c r="K87" s="130"/>
      <c r="L87" s="131"/>
      <c r="O87" s="130"/>
      <c r="P87" s="130"/>
      <c r="Q87" s="131"/>
      <c r="X87" s="130"/>
      <c r="Y87" s="130"/>
      <c r="Z87" s="131"/>
      <c r="AC87" s="130"/>
      <c r="AD87" s="130"/>
      <c r="AE87" s="130"/>
      <c r="AH87" s="130"/>
      <c r="AI87" s="130"/>
      <c r="AJ87" s="130"/>
    </row>
    <row r="88" spans="2:36" s="128" customFormat="1" ht="12.75" customHeight="1">
      <c r="B88" s="133"/>
      <c r="E88" s="134"/>
      <c r="F88" s="134"/>
      <c r="G88" s="131"/>
      <c r="H88" s="132"/>
      <c r="I88" s="132"/>
      <c r="J88" s="130"/>
      <c r="K88" s="130"/>
      <c r="L88" s="131"/>
      <c r="O88" s="130"/>
      <c r="P88" s="130"/>
      <c r="Q88" s="131"/>
      <c r="X88" s="130"/>
      <c r="Y88" s="130"/>
      <c r="Z88" s="131"/>
      <c r="AC88" s="130"/>
      <c r="AD88" s="130"/>
      <c r="AE88" s="130"/>
      <c r="AH88" s="130"/>
      <c r="AI88" s="130"/>
      <c r="AJ88" s="130"/>
    </row>
    <row r="89" spans="2:36" ht="12.75" customHeight="1">
      <c r="B89" s="135"/>
      <c r="E89" s="9">
        <v>163.84764642548478</v>
      </c>
      <c r="F89" s="9">
        <v>147.0917326</v>
      </c>
      <c r="G89" s="10">
        <v>-16.755913825484782</v>
      </c>
    </row>
    <row r="90" spans="2:36" ht="12.75" customHeight="1">
      <c r="B90" s="135"/>
    </row>
    <row r="91" spans="2:36" ht="12.75" customHeight="1">
      <c r="B91" s="135"/>
    </row>
    <row r="92" spans="2:36" ht="12.75" customHeight="1">
      <c r="B92" s="135"/>
    </row>
    <row r="93" spans="2:36" ht="12.75" customHeight="1">
      <c r="B93" s="135"/>
    </row>
    <row r="94" spans="2:36" ht="12.75" customHeight="1">
      <c r="B94" s="136"/>
    </row>
    <row r="95" spans="2:36" ht="12.75" customHeight="1">
      <c r="B95" s="136"/>
    </row>
    <row r="96" spans="2:36" ht="12.75" customHeight="1">
      <c r="B96" s="137"/>
    </row>
  </sheetData>
  <mergeCells count="33">
    <mergeCell ref="C79:R79"/>
    <mergeCell ref="V79:AK79"/>
    <mergeCell ref="V4:AK4"/>
    <mergeCell ref="AH10:AK10"/>
    <mergeCell ref="AC10:AF10"/>
    <mergeCell ref="V5:AK5"/>
    <mergeCell ref="Z11:AA11"/>
    <mergeCell ref="AE11:AF11"/>
    <mergeCell ref="AJ11:AK11"/>
    <mergeCell ref="V6:AK6"/>
    <mergeCell ref="X10:AA10"/>
    <mergeCell ref="V8:AK8"/>
    <mergeCell ref="V7:AK7"/>
    <mergeCell ref="L12:M12"/>
    <mergeCell ref="Q12:R12"/>
    <mergeCell ref="E10:H10"/>
    <mergeCell ref="G11:H11"/>
    <mergeCell ref="C4:R4"/>
    <mergeCell ref="G12:H12"/>
    <mergeCell ref="Q11:R11"/>
    <mergeCell ref="O10:R10"/>
    <mergeCell ref="C8:R8"/>
    <mergeCell ref="C6:R6"/>
    <mergeCell ref="J10:M10"/>
    <mergeCell ref="L11:M11"/>
    <mergeCell ref="C5:R5"/>
    <mergeCell ref="C7:R7"/>
    <mergeCell ref="CF73:CG73"/>
    <mergeCell ref="CD73:CE73"/>
    <mergeCell ref="CD72:CG72"/>
    <mergeCell ref="AJ12:AK12"/>
    <mergeCell ref="Z12:AA12"/>
    <mergeCell ref="AE12:AF12"/>
  </mergeCells>
  <printOptions horizontalCentered="1"/>
  <pageMargins left="0.5" right="0.5" top="1" bottom="0.5" header="0.5" footer="0.5"/>
  <pageSetup scale="49" fitToWidth="2" pageOrder="overThenDown" orientation="landscape" r:id="rId1"/>
  <headerFooter alignWithMargins="0">
    <oddHeader>&amp;R&amp;"Arial,Bold"&amp;9Table &amp;P</oddHeader>
  </headerFooter>
  <colBreaks count="1" manualBreakCount="1">
    <brk id="20" min="2" max="7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M61"/>
  <sheetViews>
    <sheetView tabSelected="1" view="pageBreakPreview" topLeftCell="B1" zoomScaleNormal="85" zoomScaleSheetLayoutView="100" workbookViewId="0">
      <pane xSplit="5" ySplit="11" topLeftCell="G12" activePane="bottomRight" state="frozen"/>
      <selection activeCell="B1" sqref="B1"/>
      <selection pane="topRight" activeCell="G1" sqref="G1"/>
      <selection pane="bottomLeft" activeCell="B12" sqref="B12"/>
      <selection pane="bottomRight" activeCell="B1" sqref="B1:L1"/>
    </sheetView>
  </sheetViews>
  <sheetFormatPr defaultColWidth="9.140625" defaultRowHeight="12.75" outlineLevelRow="1"/>
  <cols>
    <col min="1" max="1" width="0" style="6" hidden="1" customWidth="1"/>
    <col min="2" max="2" width="33.85546875" style="7" customWidth="1"/>
    <col min="3" max="3" width="10.7109375" style="7" customWidth="1"/>
    <col min="4" max="5" width="10.7109375" style="6" customWidth="1"/>
    <col min="6" max="6" width="2.7109375" style="7" customWidth="1"/>
    <col min="7" max="7" width="70.7109375" style="6" customWidth="1"/>
    <col min="8" max="8" width="2.7109375" style="7" customWidth="1"/>
    <col min="9" max="10" width="10.7109375" style="7" customWidth="1"/>
    <col min="11" max="11" width="2.5703125" style="7" customWidth="1"/>
    <col min="12" max="12" width="70.7109375" style="7" customWidth="1"/>
    <col min="13" max="39" width="9.140625" style="7"/>
    <col min="40" max="16384" width="9.140625" style="6"/>
  </cols>
  <sheetData>
    <row r="1" spans="2:20" s="2" customFormat="1" ht="18">
      <c r="B1" s="195" t="s">
        <v>0</v>
      </c>
      <c r="C1" s="195"/>
      <c r="D1" s="195"/>
      <c r="E1" s="195"/>
      <c r="F1" s="195"/>
      <c r="G1" s="195"/>
      <c r="H1" s="195"/>
      <c r="I1" s="195"/>
      <c r="J1" s="195"/>
      <c r="K1" s="195"/>
      <c r="L1" s="195"/>
    </row>
    <row r="2" spans="2:20" s="2" customFormat="1" ht="18">
      <c r="B2" s="195" t="s">
        <v>154</v>
      </c>
      <c r="C2" s="195"/>
      <c r="D2" s="195"/>
      <c r="E2" s="195"/>
      <c r="F2" s="195"/>
      <c r="G2" s="195"/>
      <c r="H2" s="195"/>
      <c r="I2" s="195"/>
      <c r="J2" s="195"/>
      <c r="K2" s="195"/>
      <c r="L2" s="195"/>
      <c r="M2" s="3"/>
      <c r="N2" s="3"/>
      <c r="O2" s="3"/>
      <c r="P2" s="3"/>
      <c r="Q2" s="3"/>
    </row>
    <row r="3" spans="2:20" s="2" customFormat="1" ht="18">
      <c r="B3" s="195" t="s">
        <v>156</v>
      </c>
      <c r="C3" s="195"/>
      <c r="D3" s="195"/>
      <c r="E3" s="195"/>
      <c r="F3" s="195"/>
      <c r="G3" s="195"/>
      <c r="H3" s="195"/>
      <c r="I3" s="195"/>
      <c r="J3" s="195"/>
      <c r="K3" s="195"/>
      <c r="L3" s="195"/>
    </row>
    <row r="4" spans="2:20" s="2" customFormat="1" ht="18" outlineLevel="1">
      <c r="B4" s="196" t="str">
        <f>G7&amp;" 2020"</f>
        <v>JANUARY 2020</v>
      </c>
      <c r="C4" s="195"/>
      <c r="D4" s="195"/>
      <c r="E4" s="195"/>
      <c r="F4" s="195"/>
      <c r="G4" s="195"/>
      <c r="H4" s="195"/>
      <c r="I4" s="195"/>
      <c r="J4" s="195"/>
      <c r="K4" s="195"/>
      <c r="L4" s="195"/>
    </row>
    <row r="5" spans="2:20" s="4" customFormat="1" ht="18">
      <c r="B5" s="153" t="s">
        <v>1</v>
      </c>
      <c r="C5" s="154"/>
      <c r="D5" s="154"/>
      <c r="E5" s="154"/>
      <c r="F5" s="154"/>
      <c r="G5" s="153"/>
      <c r="H5" s="154"/>
      <c r="I5" s="154"/>
      <c r="J5" s="154"/>
      <c r="K5" s="154"/>
      <c r="L5" s="154"/>
    </row>
    <row r="6" spans="2:20" s="4" customFormat="1" ht="15">
      <c r="B6" s="155"/>
      <c r="C6" s="155"/>
      <c r="D6" s="155"/>
      <c r="E6" s="155"/>
      <c r="F6" s="155"/>
      <c r="G6" s="155"/>
      <c r="H6" s="155"/>
      <c r="I6" s="155"/>
      <c r="J6" s="155"/>
      <c r="K6" s="155"/>
      <c r="L6" s="155"/>
    </row>
    <row r="7" spans="2:20" s="4" customFormat="1" ht="15.75">
      <c r="B7" s="155"/>
      <c r="C7" s="155"/>
      <c r="E7" s="156"/>
      <c r="F7" s="156"/>
      <c r="G7" s="157" t="s">
        <v>155</v>
      </c>
      <c r="H7" s="155"/>
      <c r="J7" s="156"/>
      <c r="K7" s="156"/>
      <c r="L7" s="157" t="str">
        <f>B4&amp;" YEAR-TO-DATE"</f>
        <v>JANUARY 2020 YEAR-TO-DATE</v>
      </c>
    </row>
    <row r="8" spans="2:20" s="4" customFormat="1" ht="15">
      <c r="B8" s="155"/>
      <c r="C8" s="155"/>
      <c r="G8" s="155"/>
      <c r="H8" s="155"/>
      <c r="K8" s="166"/>
      <c r="L8" s="155"/>
    </row>
    <row r="9" spans="2:20" s="4" customFormat="1" ht="15">
      <c r="B9" s="197" t="s">
        <v>28</v>
      </c>
      <c r="C9" s="160" t="s">
        <v>20</v>
      </c>
      <c r="D9" s="199" t="s">
        <v>45</v>
      </c>
      <c r="E9" s="199"/>
      <c r="F9" s="160"/>
      <c r="G9" s="155"/>
      <c r="H9" s="155"/>
      <c r="I9" s="199" t="s">
        <v>45</v>
      </c>
      <c r="J9" s="199"/>
      <c r="K9" s="166"/>
      <c r="L9" s="155"/>
    </row>
    <row r="10" spans="2:20" s="4" customFormat="1" ht="15">
      <c r="B10" s="198"/>
      <c r="C10" s="158" t="s">
        <v>21</v>
      </c>
      <c r="D10" s="200" t="s">
        <v>46</v>
      </c>
      <c r="E10" s="200"/>
      <c r="F10" s="160"/>
      <c r="G10" s="158" t="s">
        <v>22</v>
      </c>
      <c r="H10" s="155"/>
      <c r="I10" s="200" t="s">
        <v>46</v>
      </c>
      <c r="J10" s="200"/>
      <c r="K10" s="166"/>
      <c r="L10" s="158" t="s">
        <v>22</v>
      </c>
    </row>
    <row r="11" spans="2:20" s="4" customFormat="1" ht="22.5" customHeight="1">
      <c r="B11" s="155"/>
      <c r="C11" s="155"/>
      <c r="D11" s="159" t="s">
        <v>23</v>
      </c>
      <c r="E11" s="159" t="s">
        <v>24</v>
      </c>
      <c r="F11" s="158"/>
      <c r="G11" s="155"/>
      <c r="H11" s="155"/>
      <c r="I11" s="159" t="s">
        <v>23</v>
      </c>
      <c r="J11" s="159" t="s">
        <v>24</v>
      </c>
      <c r="K11" s="155"/>
      <c r="L11" s="155"/>
    </row>
    <row r="12" spans="2:20" s="4" customFormat="1" ht="84" customHeight="1">
      <c r="B12" s="167" t="s">
        <v>51</v>
      </c>
      <c r="C12" s="168" t="s">
        <v>25</v>
      </c>
      <c r="D12" s="169">
        <v>6.7</v>
      </c>
      <c r="E12" s="169">
        <v>1.3</v>
      </c>
      <c r="F12" s="170"/>
      <c r="G12" s="171" t="s">
        <v>187</v>
      </c>
      <c r="H12" s="155"/>
      <c r="I12" s="169">
        <v>6.7</v>
      </c>
      <c r="J12" s="169">
        <v>1.3</v>
      </c>
      <c r="K12" s="155"/>
      <c r="L12" s="184" t="s">
        <v>190</v>
      </c>
    </row>
    <row r="13" spans="2:20" s="161" customFormat="1" ht="52.5" customHeight="1">
      <c r="B13" s="167" t="s">
        <v>52</v>
      </c>
      <c r="C13" s="168" t="s">
        <v>25</v>
      </c>
      <c r="D13" s="169">
        <v>3.5</v>
      </c>
      <c r="E13" s="169">
        <v>2.2999999999999998</v>
      </c>
      <c r="F13" s="171"/>
      <c r="G13" s="171" t="s">
        <v>168</v>
      </c>
      <c r="H13" s="171"/>
      <c r="I13" s="169">
        <v>3.5</v>
      </c>
      <c r="J13" s="169">
        <v>2.2999999999999998</v>
      </c>
      <c r="K13" s="171"/>
      <c r="L13" s="184"/>
      <c r="M13" s="4"/>
      <c r="N13" s="4"/>
      <c r="O13" s="4"/>
      <c r="P13" s="4"/>
      <c r="Q13" s="4"/>
      <c r="R13" s="4"/>
      <c r="S13" s="4"/>
      <c r="T13" s="4"/>
    </row>
    <row r="14" spans="2:20" s="4" customFormat="1" ht="147" customHeight="1">
      <c r="B14" s="167" t="s">
        <v>53</v>
      </c>
      <c r="C14" s="168" t="s">
        <v>25</v>
      </c>
      <c r="D14" s="169">
        <f>'[16]BvA Detail by Agency Month'!Y25</f>
        <v>9.5563811249317254</v>
      </c>
      <c r="E14" s="169">
        <f>'[16]BvA Detail by Agency Month'!AJ25</f>
        <v>17.508216042662418</v>
      </c>
      <c r="F14" s="171"/>
      <c r="G14" s="171" t="s">
        <v>176</v>
      </c>
      <c r="H14" s="171"/>
      <c r="I14" s="169">
        <f>'[16]BvA Detail by Agency YTD'!Y25</f>
        <v>9.5563811249317254</v>
      </c>
      <c r="J14" s="169">
        <f>'[16]BvA Detail by Agency YTD'!AJ25</f>
        <v>17.508216042662418</v>
      </c>
      <c r="K14" s="171"/>
      <c r="L14" s="184"/>
    </row>
    <row r="15" spans="2:20" s="4" customFormat="1" ht="147.75" customHeight="1">
      <c r="B15" s="167" t="s">
        <v>58</v>
      </c>
      <c r="C15" s="168" t="s">
        <v>25</v>
      </c>
      <c r="D15" s="169">
        <f>'[16]BvA Detail by Agency Month'!$Y$29</f>
        <v>-2.0040495451104903</v>
      </c>
      <c r="E15" s="169">
        <f>'[16]BvA Detail by Agency Month'!$AJ$29</f>
        <v>-0.4249120151830435</v>
      </c>
      <c r="F15" s="171"/>
      <c r="G15" s="171" t="s">
        <v>177</v>
      </c>
      <c r="H15" s="171"/>
      <c r="I15" s="169">
        <f>'[16]BvA Detail by Agency YTD'!$Y$29</f>
        <v>-2.0040495451104903</v>
      </c>
      <c r="J15" s="169">
        <f>'[16]BvA Detail by Agency YTD'!$AJ$29</f>
        <v>-0.4249120151830435</v>
      </c>
      <c r="K15" s="171"/>
      <c r="L15" s="171"/>
    </row>
    <row r="16" spans="2:20" s="4" customFormat="1" ht="130.5" customHeight="1">
      <c r="B16" s="167" t="s">
        <v>59</v>
      </c>
      <c r="C16" s="168" t="s">
        <v>25</v>
      </c>
      <c r="D16" s="169">
        <f>'[16]BvA Detail by Agency Month'!Y30</f>
        <v>9.9516096874993991</v>
      </c>
      <c r="E16" s="169">
        <f>'[16]BvA Detail by Agency Month'!AJ30</f>
        <v>12.603023450876453</v>
      </c>
      <c r="F16" s="171"/>
      <c r="G16" s="171" t="s">
        <v>178</v>
      </c>
      <c r="H16" s="171"/>
      <c r="I16" s="169">
        <f>'[16]BvA Detail by Agency YTD'!Y30</f>
        <v>9.9516096874993991</v>
      </c>
      <c r="J16" s="169">
        <f>'[16]BvA Detail by Agency YTD'!AJ30</f>
        <v>12.603023450876453</v>
      </c>
      <c r="K16" s="171"/>
      <c r="L16" s="171"/>
    </row>
    <row r="17" spans="2:20" s="4" customFormat="1" ht="99" customHeight="1">
      <c r="B17" s="167" t="s">
        <v>60</v>
      </c>
      <c r="C17" s="168" t="s">
        <v>25</v>
      </c>
      <c r="D17" s="169">
        <v>11.8</v>
      </c>
      <c r="E17" s="169">
        <v>9.9</v>
      </c>
      <c r="F17" s="171"/>
      <c r="G17" s="171" t="s">
        <v>157</v>
      </c>
      <c r="H17" s="171"/>
      <c r="I17" s="169">
        <v>11.8</v>
      </c>
      <c r="J17" s="169">
        <v>9.9</v>
      </c>
      <c r="K17" s="171"/>
      <c r="L17" s="171"/>
    </row>
    <row r="18" spans="2:20" s="4" customFormat="1" ht="68.25" customHeight="1">
      <c r="B18" s="167" t="s">
        <v>142</v>
      </c>
      <c r="C18" s="168" t="s">
        <v>25</v>
      </c>
      <c r="D18" s="169">
        <v>15.3</v>
      </c>
      <c r="E18" s="169">
        <v>26.5</v>
      </c>
      <c r="F18" s="171"/>
      <c r="G18" s="171" t="s">
        <v>158</v>
      </c>
      <c r="H18" s="171"/>
      <c r="I18" s="169">
        <v>15.3</v>
      </c>
      <c r="J18" s="169">
        <v>26.5</v>
      </c>
      <c r="K18" s="171"/>
      <c r="L18" s="171"/>
    </row>
    <row r="19" spans="2:20" s="162" customFormat="1" ht="72" customHeight="1">
      <c r="B19" s="167" t="s">
        <v>3</v>
      </c>
      <c r="C19" s="168" t="s">
        <v>25</v>
      </c>
      <c r="D19" s="169">
        <v>-6.6</v>
      </c>
      <c r="E19" s="169">
        <v>-5.9</v>
      </c>
      <c r="F19" s="171"/>
      <c r="G19" s="171" t="s">
        <v>188</v>
      </c>
      <c r="H19" s="171"/>
      <c r="I19" s="169">
        <v>-6.6</v>
      </c>
      <c r="J19" s="169">
        <v>-5.9</v>
      </c>
      <c r="K19" s="171"/>
      <c r="L19" s="171"/>
      <c r="M19" s="172"/>
      <c r="N19" s="172"/>
      <c r="O19" s="172"/>
      <c r="P19" s="172"/>
      <c r="Q19" s="172"/>
      <c r="R19" s="172"/>
      <c r="S19" s="172"/>
      <c r="T19" s="172"/>
    </row>
    <row r="20" spans="2:20" s="4" customFormat="1" ht="142.5" customHeight="1">
      <c r="B20" s="167" t="s">
        <v>4</v>
      </c>
      <c r="C20" s="168" t="s">
        <v>25</v>
      </c>
      <c r="D20" s="169">
        <v>-8.1999999999999993</v>
      </c>
      <c r="E20" s="169">
        <v>-9.9</v>
      </c>
      <c r="F20" s="171"/>
      <c r="G20" s="171" t="s">
        <v>159</v>
      </c>
      <c r="H20" s="171"/>
      <c r="I20" s="169">
        <v>-8.1999999999999993</v>
      </c>
      <c r="J20" s="169">
        <v>-9.9</v>
      </c>
      <c r="K20" s="171"/>
      <c r="L20" s="184" t="s">
        <v>190</v>
      </c>
    </row>
    <row r="21" spans="2:20" s="7" customFormat="1" ht="87" customHeight="1">
      <c r="B21" s="167" t="s">
        <v>5</v>
      </c>
      <c r="C21" s="168" t="s">
        <v>25</v>
      </c>
      <c r="D21" s="169">
        <f>'[16]BvA Detail by Agency Month'!Y35</f>
        <v>-6.476632713758061</v>
      </c>
      <c r="E21" s="169">
        <f>'[16]BvA Detail by Agency Month'!AJ35</f>
        <v>-19.82398899343098</v>
      </c>
      <c r="F21" s="171"/>
      <c r="G21" s="171" t="s">
        <v>179</v>
      </c>
      <c r="H21" s="171"/>
      <c r="I21" s="169">
        <f>'[16]BvA Detail by Agency YTD'!Y35</f>
        <v>-6.476632713758061</v>
      </c>
      <c r="J21" s="169">
        <f>'[16]BvA Detail by Agency YTD'!AJ35</f>
        <v>-19.82398899343098</v>
      </c>
      <c r="K21" s="171"/>
      <c r="L21" s="184"/>
    </row>
    <row r="22" spans="2:20" s="7" customFormat="1" ht="71.25" customHeight="1">
      <c r="B22" s="167" t="s">
        <v>62</v>
      </c>
      <c r="C22" s="168" t="s">
        <v>25</v>
      </c>
      <c r="D22" s="169">
        <f>'[16]BvA Detail by Agency Month'!Y38</f>
        <v>0.54907789473195834</v>
      </c>
      <c r="E22" s="169">
        <f>'[16]BvA Detail by Agency Month'!AJ38</f>
        <v>1.2706912457026187</v>
      </c>
      <c r="F22" s="171"/>
      <c r="G22" s="171" t="s">
        <v>180</v>
      </c>
      <c r="H22" s="171"/>
      <c r="I22" s="169">
        <f>'[16]BvA Detail by Agency YTD'!Y38</f>
        <v>0.54907789473195834</v>
      </c>
      <c r="J22" s="169">
        <f>'[16]BvA Detail by Agency YTD'!AJ38</f>
        <v>1.2706912457026187</v>
      </c>
      <c r="K22" s="171"/>
      <c r="L22" s="184"/>
    </row>
    <row r="23" spans="2:20" s="5" customFormat="1" ht="58.5" customHeight="1">
      <c r="B23" s="167" t="s">
        <v>9</v>
      </c>
      <c r="C23" s="168" t="s">
        <v>25</v>
      </c>
      <c r="D23" s="169">
        <v>0.7</v>
      </c>
      <c r="E23" s="169">
        <v>4.5999999999999996</v>
      </c>
      <c r="F23" s="171"/>
      <c r="G23" s="171" t="s">
        <v>169</v>
      </c>
      <c r="H23" s="171"/>
      <c r="I23" s="169">
        <v>0.7</v>
      </c>
      <c r="J23" s="169">
        <v>4.5999999999999996</v>
      </c>
      <c r="K23" s="171"/>
      <c r="L23" s="7"/>
      <c r="M23" s="7"/>
      <c r="N23" s="7"/>
      <c r="O23" s="7"/>
      <c r="P23" s="7"/>
      <c r="Q23" s="7"/>
      <c r="R23" s="7"/>
      <c r="S23" s="7"/>
      <c r="T23" s="7"/>
    </row>
    <row r="24" spans="2:20" s="7" customFormat="1" ht="45.75" customHeight="1">
      <c r="B24" s="167" t="s">
        <v>8</v>
      </c>
      <c r="C24" s="168" t="s">
        <v>25</v>
      </c>
      <c r="D24" s="169">
        <v>3.6</v>
      </c>
      <c r="E24" s="169" t="s">
        <v>29</v>
      </c>
      <c r="F24" s="171"/>
      <c r="G24" s="171" t="s">
        <v>160</v>
      </c>
      <c r="H24" s="171"/>
      <c r="I24" s="169">
        <v>3.6</v>
      </c>
      <c r="J24" s="169" t="s">
        <v>29</v>
      </c>
      <c r="K24" s="171"/>
    </row>
    <row r="25" spans="2:20" s="162" customFormat="1" ht="72" customHeight="1">
      <c r="B25" s="167" t="s">
        <v>30</v>
      </c>
      <c r="C25" s="168" t="s">
        <v>25</v>
      </c>
      <c r="D25" s="169">
        <v>-1.9</v>
      </c>
      <c r="E25" s="169">
        <v>-5.4</v>
      </c>
      <c r="F25" s="171"/>
      <c r="G25" s="171" t="s">
        <v>170</v>
      </c>
      <c r="H25" s="171"/>
      <c r="I25" s="169">
        <v>-1.9</v>
      </c>
      <c r="J25" s="169">
        <v>-5.4</v>
      </c>
      <c r="K25" s="171"/>
      <c r="L25" s="171"/>
      <c r="M25" s="172"/>
      <c r="N25" s="172"/>
      <c r="O25" s="172"/>
      <c r="P25" s="172"/>
      <c r="Q25" s="172"/>
      <c r="R25" s="172"/>
      <c r="S25" s="172"/>
      <c r="T25" s="172"/>
    </row>
    <row r="26" spans="2:20" s="7" customFormat="1" ht="47.25" customHeight="1">
      <c r="B26" s="167" t="s">
        <v>32</v>
      </c>
      <c r="C26" s="168" t="s">
        <v>25</v>
      </c>
      <c r="D26" s="169">
        <f>'[16]BvA Detail by Agency Month'!Y42</f>
        <v>-0.59862313</v>
      </c>
      <c r="E26" s="169">
        <f>'[16]BvA Detail by Agency Month'!AJ42</f>
        <v>-1.556932272187749</v>
      </c>
      <c r="F26" s="171"/>
      <c r="G26" s="171" t="s">
        <v>186</v>
      </c>
      <c r="H26" s="171"/>
      <c r="I26" s="169">
        <f>'[16]BvA Detail by Agency YTD'!Y42</f>
        <v>-0.59862313</v>
      </c>
      <c r="J26" s="169">
        <f>'[16]BvA Detail by Agency YTD'!AJ42</f>
        <v>-1.556932272187749</v>
      </c>
      <c r="K26" s="171"/>
      <c r="L26" s="171"/>
    </row>
    <row r="27" spans="2:20" s="5" customFormat="1" ht="196.5" customHeight="1">
      <c r="B27" s="167" t="s">
        <v>33</v>
      </c>
      <c r="C27" s="168" t="s">
        <v>25</v>
      </c>
      <c r="D27" s="169">
        <v>1.5</v>
      </c>
      <c r="E27" s="169">
        <v>2.9</v>
      </c>
      <c r="F27" s="171"/>
      <c r="G27" s="171" t="s">
        <v>171</v>
      </c>
      <c r="H27" s="171"/>
      <c r="I27" s="169">
        <v>1.5</v>
      </c>
      <c r="J27" s="169">
        <v>2.9</v>
      </c>
      <c r="K27" s="171"/>
      <c r="L27" s="171"/>
      <c r="M27" s="7"/>
      <c r="N27" s="7"/>
      <c r="O27" s="7"/>
      <c r="P27" s="7"/>
      <c r="Q27" s="7"/>
      <c r="R27" s="7"/>
      <c r="S27" s="7"/>
      <c r="T27" s="7"/>
    </row>
    <row r="28" spans="2:20" s="5" customFormat="1" ht="183" customHeight="1">
      <c r="B28" s="167" t="s">
        <v>34</v>
      </c>
      <c r="C28" s="168" t="s">
        <v>25</v>
      </c>
      <c r="D28" s="169">
        <v>21.5</v>
      </c>
      <c r="E28" s="169">
        <v>39.5</v>
      </c>
      <c r="F28" s="171"/>
      <c r="G28" s="171" t="s">
        <v>172</v>
      </c>
      <c r="H28" s="171"/>
      <c r="I28" s="169">
        <v>21.5</v>
      </c>
      <c r="J28" s="169">
        <v>39.5</v>
      </c>
      <c r="K28" s="171"/>
      <c r="L28" s="184" t="s">
        <v>190</v>
      </c>
      <c r="M28" s="7"/>
      <c r="N28" s="7"/>
      <c r="O28" s="7"/>
      <c r="P28" s="7"/>
      <c r="Q28" s="7"/>
      <c r="R28" s="7"/>
      <c r="S28" s="7"/>
      <c r="T28" s="7"/>
    </row>
    <row r="29" spans="2:20" s="7" customFormat="1" ht="168" customHeight="1">
      <c r="B29" s="167" t="s">
        <v>35</v>
      </c>
      <c r="C29" s="168" t="s">
        <v>25</v>
      </c>
      <c r="D29" s="169">
        <f>'[16]BvA Detail by Agency Month'!Y45</f>
        <v>2.3765190636278533</v>
      </c>
      <c r="E29" s="169">
        <f>'[16]BvA Detail by Agency Month'!AJ45</f>
        <v>4.3230422043979733</v>
      </c>
      <c r="F29" s="171"/>
      <c r="G29" s="171" t="s">
        <v>189</v>
      </c>
      <c r="H29" s="171"/>
      <c r="I29" s="169">
        <f>'[16]BvA Detail by Agency YTD'!Y45</f>
        <v>2.3765190636278533</v>
      </c>
      <c r="J29" s="169">
        <f>'[16]BvA Detail by Agency YTD'!AJ45</f>
        <v>4.3230422043979733</v>
      </c>
      <c r="K29" s="171"/>
      <c r="L29" s="171"/>
      <c r="M29" s="179"/>
    </row>
    <row r="30" spans="2:20" s="172" customFormat="1" ht="48.75" customHeight="1">
      <c r="B30" s="167" t="s">
        <v>36</v>
      </c>
      <c r="C30" s="168" t="s">
        <v>25</v>
      </c>
      <c r="D30" s="169">
        <v>9.3000000000000007</v>
      </c>
      <c r="E30" s="169">
        <v>38.1</v>
      </c>
      <c r="F30" s="171"/>
      <c r="G30" s="171" t="s">
        <v>161</v>
      </c>
      <c r="H30" s="171"/>
      <c r="I30" s="169">
        <v>9.3000000000000007</v>
      </c>
      <c r="J30" s="169">
        <v>38.1</v>
      </c>
      <c r="K30" s="171"/>
      <c r="L30" s="184"/>
    </row>
    <row r="31" spans="2:20" s="7" customFormat="1" ht="36.75" customHeight="1">
      <c r="B31" s="167" t="s">
        <v>31</v>
      </c>
      <c r="C31" s="168" t="s">
        <v>25</v>
      </c>
      <c r="D31" s="169">
        <f>'[16]BvA Detail by Agency Month'!Y56</f>
        <v>1.9340928099999992</v>
      </c>
      <c r="E31" s="169">
        <f>'[16]BvA Detail by Agency Month'!AJ56</f>
        <v>27.077701032279265</v>
      </c>
      <c r="F31" s="171"/>
      <c r="G31" s="171" t="s">
        <v>140</v>
      </c>
      <c r="H31" s="171"/>
      <c r="I31" s="169">
        <f>'[16]BvA Detail by Agency YTD'!Y56</f>
        <v>1.9340928099999992</v>
      </c>
      <c r="J31" s="169">
        <f>'[16]BvA Detail by Agency YTD'!AJ56</f>
        <v>27.077701032279265</v>
      </c>
      <c r="K31" s="171"/>
      <c r="L31" s="184"/>
    </row>
    <row r="32" spans="2:20" s="173" customFormat="1" ht="81.75" customHeight="1">
      <c r="B32" s="167" t="s">
        <v>13</v>
      </c>
      <c r="C32" s="168" t="s">
        <v>25</v>
      </c>
      <c r="D32" s="169">
        <v>-1.5</v>
      </c>
      <c r="E32" s="169">
        <v>-0.6</v>
      </c>
      <c r="F32" s="171"/>
      <c r="G32" s="171" t="s">
        <v>162</v>
      </c>
      <c r="H32" s="171"/>
      <c r="I32" s="169">
        <v>-1.5</v>
      </c>
      <c r="J32" s="169">
        <v>-0.6</v>
      </c>
      <c r="K32" s="171"/>
      <c r="L32" s="184"/>
    </row>
    <row r="33" spans="2:20" s="173" customFormat="1" ht="59.25" customHeight="1">
      <c r="B33" s="167" t="s">
        <v>149</v>
      </c>
      <c r="C33" s="168" t="s">
        <v>25</v>
      </c>
      <c r="D33" s="169">
        <v>0</v>
      </c>
      <c r="E33" s="169" t="s">
        <v>29</v>
      </c>
      <c r="F33" s="171"/>
      <c r="G33" s="171" t="s">
        <v>153</v>
      </c>
      <c r="H33" s="171"/>
      <c r="I33" s="169">
        <v>0</v>
      </c>
      <c r="J33" s="169" t="s">
        <v>29</v>
      </c>
      <c r="K33" s="171"/>
      <c r="L33" s="184"/>
    </row>
    <row r="34" spans="2:20" s="173" customFormat="1" ht="63" customHeight="1">
      <c r="B34" s="167" t="s">
        <v>152</v>
      </c>
      <c r="C34" s="168" t="s">
        <v>25</v>
      </c>
      <c r="D34" s="169">
        <v>8.6999999999999993</v>
      </c>
      <c r="E34" s="169" t="s">
        <v>29</v>
      </c>
      <c r="F34" s="171"/>
      <c r="G34" s="171" t="s">
        <v>163</v>
      </c>
      <c r="H34" s="171"/>
      <c r="I34" s="174">
        <v>8.6999999999999993</v>
      </c>
      <c r="J34" s="169" t="s">
        <v>29</v>
      </c>
      <c r="K34" s="171"/>
      <c r="L34" s="184"/>
    </row>
    <row r="35" spans="2:20" s="173" customFormat="1" ht="60" customHeight="1">
      <c r="B35" s="167" t="s">
        <v>148</v>
      </c>
      <c r="C35" s="168" t="s">
        <v>25</v>
      </c>
      <c r="D35" s="169">
        <v>4</v>
      </c>
      <c r="E35" s="169" t="s">
        <v>29</v>
      </c>
      <c r="F35" s="171"/>
      <c r="G35" s="171" t="s">
        <v>164</v>
      </c>
      <c r="H35" s="171"/>
      <c r="I35" s="169">
        <v>4</v>
      </c>
      <c r="J35" s="169" t="s">
        <v>29</v>
      </c>
      <c r="K35" s="171"/>
      <c r="L35" s="171"/>
    </row>
    <row r="36" spans="2:20" s="163" customFormat="1" ht="42.75" customHeight="1">
      <c r="B36" s="167" t="s">
        <v>14</v>
      </c>
      <c r="C36" s="168" t="s">
        <v>25</v>
      </c>
      <c r="D36" s="169">
        <v>0.2</v>
      </c>
      <c r="E36" s="169">
        <v>31.9</v>
      </c>
      <c r="F36" s="171"/>
      <c r="G36" s="171" t="s">
        <v>147</v>
      </c>
      <c r="H36" s="171"/>
      <c r="I36" s="169">
        <v>0.2</v>
      </c>
      <c r="J36" s="169">
        <v>31.9</v>
      </c>
      <c r="K36" s="171"/>
      <c r="L36" s="171"/>
      <c r="M36" s="173"/>
      <c r="N36" s="173"/>
      <c r="O36" s="173"/>
      <c r="P36" s="173"/>
      <c r="Q36" s="173"/>
      <c r="R36" s="173"/>
      <c r="S36" s="173"/>
      <c r="T36" s="173"/>
    </row>
    <row r="37" spans="2:20" s="172" customFormat="1" ht="60" customHeight="1">
      <c r="B37" s="194" t="s">
        <v>150</v>
      </c>
      <c r="C37" s="194"/>
      <c r="D37" s="194"/>
      <c r="E37" s="194"/>
      <c r="F37" s="194"/>
      <c r="G37" s="194"/>
      <c r="H37" s="194"/>
      <c r="I37" s="194"/>
      <c r="J37" s="194"/>
      <c r="K37" s="194"/>
      <c r="L37" s="194"/>
    </row>
    <row r="38" spans="2:20" s="172" customFormat="1" ht="10.5" customHeight="1">
      <c r="B38" s="180"/>
      <c r="C38" s="180"/>
      <c r="D38" s="180"/>
      <c r="E38" s="180"/>
      <c r="F38" s="180"/>
      <c r="G38" s="180"/>
      <c r="H38" s="180"/>
      <c r="I38" s="180"/>
      <c r="J38" s="180"/>
      <c r="K38" s="180"/>
      <c r="L38" s="180"/>
    </row>
    <row r="39" spans="2:20" s="172" customFormat="1" ht="84" customHeight="1">
      <c r="B39" s="167" t="s">
        <v>54</v>
      </c>
      <c r="C39" s="168" t="s">
        <v>27</v>
      </c>
      <c r="D39" s="169">
        <f>'[16]BvA Detail by Agency Month'!Y83</f>
        <v>-32.408919584725965</v>
      </c>
      <c r="E39" s="169">
        <f>'[16]BvA Detail by Agency Month'!AJ83</f>
        <v>-17.968979692252553</v>
      </c>
      <c r="F39" s="171"/>
      <c r="G39" s="171" t="s">
        <v>181</v>
      </c>
      <c r="H39" s="171"/>
      <c r="I39" s="169">
        <f>'[16]BvA Detail by Agency YTD'!Y83</f>
        <v>-32.408919584725965</v>
      </c>
      <c r="J39" s="169">
        <f>'[16]BvA Detail by Agency YTD'!AJ83</f>
        <v>-17.968979692252553</v>
      </c>
      <c r="K39" s="171"/>
      <c r="L39" s="184" t="s">
        <v>190</v>
      </c>
    </row>
    <row r="40" spans="2:20" s="7" customFormat="1" ht="58.5" customHeight="1">
      <c r="B40" s="167" t="s">
        <v>58</v>
      </c>
      <c r="C40" s="168" t="s">
        <v>27</v>
      </c>
      <c r="D40" s="169">
        <f>'[16]BvA Detail by Agency Month'!Y86</f>
        <v>16.514501359434988</v>
      </c>
      <c r="E40" s="169">
        <f>'[16]BvA Detail by Agency Month'!AJ86</f>
        <v>25.680743036653304</v>
      </c>
      <c r="F40" s="171"/>
      <c r="G40" s="171" t="s">
        <v>182</v>
      </c>
      <c r="H40" s="171"/>
      <c r="I40" s="169">
        <f>'[16]BvA Detail by Agency YTD'!Y86</f>
        <v>16.514501359434988</v>
      </c>
      <c r="J40" s="169">
        <f>'[16]BvA Detail by Agency YTD'!AJ86</f>
        <v>25.680743036653304</v>
      </c>
      <c r="K40" s="171"/>
      <c r="L40" s="184"/>
    </row>
    <row r="41" spans="2:20" s="7" customFormat="1" ht="60.75" customHeight="1">
      <c r="B41" s="167" t="s">
        <v>59</v>
      </c>
      <c r="C41" s="168" t="s">
        <v>27</v>
      </c>
      <c r="D41" s="169">
        <f>'[16]BvA Detail by Agency Month'!Y87</f>
        <v>0.63381735508780501</v>
      </c>
      <c r="E41" s="169">
        <f>'[16]BvA Detail by Agency Month'!AJ87</f>
        <v>4.3065673513409539</v>
      </c>
      <c r="F41" s="171"/>
      <c r="G41" s="171" t="s">
        <v>183</v>
      </c>
      <c r="H41" s="171"/>
      <c r="I41" s="169">
        <f>'[16]BvA Detail by Agency YTD'!Y87</f>
        <v>0.63381735508780501</v>
      </c>
      <c r="J41" s="169">
        <f>'[16]BvA Detail by Agency YTD'!AJ87</f>
        <v>4.3065673513409539</v>
      </c>
      <c r="K41" s="171"/>
      <c r="L41" s="184"/>
    </row>
    <row r="42" spans="2:20" s="7" customFormat="1" ht="50.25" customHeight="1">
      <c r="B42" s="167" t="s">
        <v>60</v>
      </c>
      <c r="C42" s="168" t="s">
        <v>27</v>
      </c>
      <c r="D42" s="169">
        <v>0.5</v>
      </c>
      <c r="E42" s="169">
        <v>8.3000000000000007</v>
      </c>
      <c r="F42" s="171"/>
      <c r="G42" s="171" t="s">
        <v>147</v>
      </c>
      <c r="H42" s="171"/>
      <c r="I42" s="169">
        <v>0.5</v>
      </c>
      <c r="J42" s="169">
        <v>8.3000000000000007</v>
      </c>
      <c r="K42" s="171"/>
      <c r="L42" s="184"/>
    </row>
    <row r="43" spans="2:20" s="7" customFormat="1" ht="47.25" customHeight="1">
      <c r="B43" s="167" t="s">
        <v>61</v>
      </c>
      <c r="C43" s="168" t="s">
        <v>27</v>
      </c>
      <c r="D43" s="169">
        <v>0.1</v>
      </c>
      <c r="E43" s="169">
        <v>11.5</v>
      </c>
      <c r="F43" s="171"/>
      <c r="G43" s="171" t="s">
        <v>147</v>
      </c>
      <c r="H43" s="171"/>
      <c r="I43" s="169">
        <v>0.1</v>
      </c>
      <c r="J43" s="169">
        <v>11.5</v>
      </c>
      <c r="K43" s="171"/>
      <c r="L43" s="171"/>
    </row>
    <row r="44" spans="2:20" s="5" customFormat="1" ht="57.75" customHeight="1">
      <c r="B44" s="167" t="s">
        <v>3</v>
      </c>
      <c r="C44" s="168" t="s">
        <v>27</v>
      </c>
      <c r="D44" s="169">
        <v>0.5</v>
      </c>
      <c r="E44" s="169">
        <v>6.2</v>
      </c>
      <c r="F44" s="171"/>
      <c r="G44" s="171" t="s">
        <v>173</v>
      </c>
      <c r="H44" s="171"/>
      <c r="I44" s="169">
        <v>0.5</v>
      </c>
      <c r="J44" s="169">
        <v>6.2</v>
      </c>
      <c r="K44" s="171"/>
      <c r="L44" s="171"/>
      <c r="M44" s="7"/>
      <c r="N44" s="7"/>
      <c r="O44" s="7"/>
      <c r="P44" s="7"/>
      <c r="Q44" s="7"/>
      <c r="R44" s="7"/>
      <c r="S44" s="7"/>
      <c r="T44" s="7"/>
    </row>
    <row r="45" spans="2:20" s="7" customFormat="1" ht="45.75" customHeight="1">
      <c r="B45" s="167" t="s">
        <v>4</v>
      </c>
      <c r="C45" s="168" t="s">
        <v>27</v>
      </c>
      <c r="D45" s="169">
        <v>4.8</v>
      </c>
      <c r="E45" s="169">
        <v>22.9</v>
      </c>
      <c r="F45" s="171"/>
      <c r="G45" s="171" t="s">
        <v>165</v>
      </c>
      <c r="H45" s="171"/>
      <c r="I45" s="169">
        <v>4.8</v>
      </c>
      <c r="J45" s="169">
        <v>22.9</v>
      </c>
      <c r="K45" s="171"/>
      <c r="L45" s="175"/>
    </row>
    <row r="46" spans="2:20" s="7" customFormat="1" ht="62.25" customHeight="1">
      <c r="B46" s="167" t="s">
        <v>5</v>
      </c>
      <c r="C46" s="168" t="s">
        <v>27</v>
      </c>
      <c r="D46" s="169">
        <f>'[16]BvA Detail by Agency Month'!Y92</f>
        <v>6.2574080595247921</v>
      </c>
      <c r="E46" s="169">
        <f>'[16]BvA Detail by Agency Month'!AJ92</f>
        <v>19.301996548726759</v>
      </c>
      <c r="F46" s="171"/>
      <c r="G46" s="171" t="s">
        <v>184</v>
      </c>
      <c r="H46" s="171"/>
      <c r="I46" s="169">
        <f>'[16]BvA Detail by Agency YTD'!Y92</f>
        <v>6.2574080595247921</v>
      </c>
      <c r="J46" s="169">
        <f>'[16]BvA Detail by Agency YTD'!AJ92</f>
        <v>19.301996548726759</v>
      </c>
      <c r="K46" s="171"/>
      <c r="L46" s="171"/>
    </row>
    <row r="47" spans="2:20" s="7" customFormat="1" ht="33.75" customHeight="1">
      <c r="B47" s="167" t="s">
        <v>62</v>
      </c>
      <c r="C47" s="168" t="s">
        <v>27</v>
      </c>
      <c r="D47" s="169">
        <f>'[16]BvA Detail by Agency Month'!Y95</f>
        <v>9.2364169999999995E-2</v>
      </c>
      <c r="E47" s="169" t="str">
        <f>'[16]BvA Detail by Agency Month'!AJ95</f>
        <v>*</v>
      </c>
      <c r="F47" s="171"/>
      <c r="G47" s="171" t="s">
        <v>147</v>
      </c>
      <c r="H47" s="171"/>
      <c r="I47" s="169">
        <f>'[16]BvA Detail by Agency YTD'!Y95</f>
        <v>9.2364169999999995E-2</v>
      </c>
      <c r="J47" s="169" t="str">
        <f>'[16]BvA Detail by Agency YTD'!AJ95</f>
        <v>*</v>
      </c>
      <c r="K47" s="171"/>
      <c r="L47" s="171"/>
    </row>
    <row r="48" spans="2:20" s="5" customFormat="1" ht="31.5" customHeight="1">
      <c r="B48" s="167" t="s">
        <v>9</v>
      </c>
      <c r="C48" s="168" t="s">
        <v>27</v>
      </c>
      <c r="D48" s="169">
        <v>0</v>
      </c>
      <c r="E48" s="169" t="s">
        <v>29</v>
      </c>
      <c r="F48" s="171"/>
      <c r="G48" s="171" t="s">
        <v>26</v>
      </c>
      <c r="H48" s="171"/>
      <c r="I48" s="169">
        <v>0</v>
      </c>
      <c r="J48" s="169" t="s">
        <v>29</v>
      </c>
      <c r="K48" s="171"/>
      <c r="L48" s="171"/>
      <c r="M48" s="7"/>
      <c r="N48" s="7"/>
      <c r="O48" s="7"/>
      <c r="P48" s="7"/>
      <c r="Q48" s="7"/>
      <c r="R48" s="7"/>
      <c r="S48" s="7"/>
      <c r="T48" s="7"/>
    </row>
    <row r="49" spans="2:39" s="7" customFormat="1" ht="45.75" customHeight="1">
      <c r="B49" s="167" t="s">
        <v>8</v>
      </c>
      <c r="C49" s="168" t="s">
        <v>27</v>
      </c>
      <c r="D49" s="169">
        <v>0.3</v>
      </c>
      <c r="E49" s="169">
        <v>29.9</v>
      </c>
      <c r="F49" s="171"/>
      <c r="G49" s="171" t="s">
        <v>147</v>
      </c>
      <c r="H49" s="171"/>
      <c r="I49" s="169">
        <v>0.3</v>
      </c>
      <c r="J49" s="169">
        <v>29.9</v>
      </c>
      <c r="K49" s="171"/>
      <c r="L49" s="171"/>
    </row>
    <row r="50" spans="2:39" s="162" customFormat="1" ht="36" customHeight="1">
      <c r="B50" s="167" t="s">
        <v>30</v>
      </c>
      <c r="C50" s="168" t="s">
        <v>27</v>
      </c>
      <c r="D50" s="169">
        <v>0</v>
      </c>
      <c r="E50" s="169">
        <v>0</v>
      </c>
      <c r="F50" s="171"/>
      <c r="G50" s="171" t="s">
        <v>26</v>
      </c>
      <c r="H50" s="171"/>
      <c r="I50" s="169">
        <v>0</v>
      </c>
      <c r="J50" s="169">
        <v>0</v>
      </c>
      <c r="K50" s="171"/>
      <c r="L50" s="171"/>
      <c r="M50" s="172"/>
      <c r="N50" s="172"/>
      <c r="O50" s="172"/>
      <c r="P50" s="172"/>
      <c r="Q50" s="172"/>
      <c r="R50" s="172"/>
      <c r="S50" s="172"/>
      <c r="T50" s="172"/>
    </row>
    <row r="51" spans="2:39" s="7" customFormat="1" ht="36.75" customHeight="1">
      <c r="B51" s="167" t="s">
        <v>32</v>
      </c>
      <c r="C51" s="168" t="s">
        <v>27</v>
      </c>
      <c r="D51" s="169">
        <f>'[16]BvA Detail by Agency Month'!$Y$99</f>
        <v>0</v>
      </c>
      <c r="E51" s="169" t="str">
        <f>'[16]BvA Detail by Agency Month'!$AJ$99</f>
        <v>-</v>
      </c>
      <c r="F51" s="171"/>
      <c r="G51" s="171" t="s">
        <v>26</v>
      </c>
      <c r="H51" s="171"/>
      <c r="I51" s="169">
        <f>'[16]BvA Detail by Agency YTD'!$Y$99</f>
        <v>0</v>
      </c>
      <c r="J51" s="169" t="str">
        <f>'[16]BvA Detail by Agency YTD'!$AJ$99</f>
        <v>-</v>
      </c>
      <c r="K51" s="171"/>
      <c r="L51" s="171"/>
    </row>
    <row r="52" spans="2:39" s="5" customFormat="1" ht="51.75" customHeight="1">
      <c r="B52" s="167" t="s">
        <v>33</v>
      </c>
      <c r="C52" s="168" t="s">
        <v>27</v>
      </c>
      <c r="D52" s="169">
        <v>2.7</v>
      </c>
      <c r="E52" s="169">
        <v>34.9</v>
      </c>
      <c r="F52" s="171"/>
      <c r="G52" s="171" t="s">
        <v>174</v>
      </c>
      <c r="H52" s="171"/>
      <c r="I52" s="169">
        <v>2.7</v>
      </c>
      <c r="J52" s="169">
        <v>34.9</v>
      </c>
      <c r="K52" s="171"/>
      <c r="L52" s="171"/>
      <c r="M52" s="7"/>
      <c r="N52" s="7"/>
      <c r="O52" s="7"/>
      <c r="P52" s="7"/>
      <c r="Q52" s="7"/>
      <c r="R52" s="7"/>
      <c r="S52" s="7"/>
      <c r="T52" s="7"/>
    </row>
    <row r="53" spans="2:39" s="5" customFormat="1" ht="79.5" customHeight="1">
      <c r="B53" s="167" t="s">
        <v>34</v>
      </c>
      <c r="C53" s="168" t="s">
        <v>27</v>
      </c>
      <c r="D53" s="169">
        <v>-7.1</v>
      </c>
      <c r="E53" s="169">
        <v>-68.8</v>
      </c>
      <c r="F53" s="171"/>
      <c r="G53" s="171" t="s">
        <v>175</v>
      </c>
      <c r="H53" s="171"/>
      <c r="I53" s="169">
        <v>-7.1</v>
      </c>
      <c r="J53" s="169">
        <v>-68.8</v>
      </c>
      <c r="K53" s="171"/>
      <c r="L53" s="184" t="s">
        <v>190</v>
      </c>
      <c r="M53" s="7"/>
      <c r="N53" s="7"/>
      <c r="O53" s="7"/>
      <c r="P53" s="7"/>
      <c r="Q53" s="7"/>
      <c r="R53" s="7"/>
      <c r="S53" s="7"/>
      <c r="T53" s="7"/>
    </row>
    <row r="54" spans="2:39" s="7" customFormat="1" ht="45.75" customHeight="1">
      <c r="B54" s="167" t="s">
        <v>35</v>
      </c>
      <c r="C54" s="168" t="s">
        <v>27</v>
      </c>
      <c r="D54" s="169">
        <f>'[16]BvA Detail by Agency Month'!Y102</f>
        <v>7.733178201820496</v>
      </c>
      <c r="E54" s="169">
        <f>'[16]BvA Detail by Agency Month'!AJ102</f>
        <v>58.105557850766274</v>
      </c>
      <c r="F54" s="171"/>
      <c r="G54" s="171" t="s">
        <v>185</v>
      </c>
      <c r="H54" s="171"/>
      <c r="I54" s="169">
        <f>'[16]BvA Detail by Agency YTD'!Y102</f>
        <v>7.733178201820496</v>
      </c>
      <c r="J54" s="169">
        <f>'[16]BvA Detail by Agency YTD'!AJ102</f>
        <v>58.105557850766274</v>
      </c>
      <c r="K54" s="171"/>
    </row>
    <row r="55" spans="2:39" s="176" customFormat="1" ht="33.75" customHeight="1">
      <c r="B55" s="167" t="s">
        <v>36</v>
      </c>
      <c r="C55" s="168" t="s">
        <v>27</v>
      </c>
      <c r="D55" s="169">
        <v>-0.7</v>
      </c>
      <c r="E55" s="169" t="s">
        <v>29</v>
      </c>
      <c r="F55" s="171"/>
      <c r="G55" s="171" t="s">
        <v>166</v>
      </c>
      <c r="H55" s="171"/>
      <c r="I55" s="169">
        <v>-0.7</v>
      </c>
      <c r="J55" s="169" t="s">
        <v>29</v>
      </c>
      <c r="K55" s="171"/>
      <c r="L55" s="184"/>
    </row>
    <row r="56" spans="2:39" s="164" customFormat="1" ht="25.5" customHeight="1">
      <c r="B56" s="181"/>
      <c r="C56" s="181"/>
      <c r="D56" s="181"/>
      <c r="E56" s="181"/>
      <c r="F56" s="181"/>
      <c r="G56" s="181"/>
      <c r="H56" s="181"/>
      <c r="I56" s="181"/>
      <c r="J56" s="181"/>
      <c r="K56" s="181"/>
      <c r="L56" s="184"/>
      <c r="M56" s="182"/>
      <c r="N56" s="182"/>
      <c r="O56" s="182"/>
      <c r="P56" s="182"/>
      <c r="Q56" s="182"/>
      <c r="R56" s="182"/>
      <c r="S56" s="182"/>
      <c r="T56" s="182"/>
    </row>
    <row r="57" spans="2:39" s="165" customFormat="1" ht="3" customHeight="1">
      <c r="B57" s="167" t="s">
        <v>151</v>
      </c>
      <c r="C57" s="168"/>
      <c r="D57" s="169"/>
      <c r="E57" s="169"/>
      <c r="F57" s="170"/>
      <c r="G57" s="167"/>
      <c r="H57" s="155"/>
      <c r="I57" s="169"/>
      <c r="J57" s="169"/>
      <c r="K57" s="155"/>
      <c r="L57" s="167"/>
      <c r="M57" s="183"/>
      <c r="N57" s="183"/>
      <c r="O57" s="183"/>
      <c r="P57" s="183"/>
      <c r="Q57" s="183"/>
      <c r="R57" s="183"/>
      <c r="S57" s="183"/>
      <c r="T57" s="183"/>
    </row>
    <row r="58" spans="2:39" s="5" customFormat="1" ht="128.25" customHeight="1">
      <c r="B58" s="167" t="s">
        <v>42</v>
      </c>
      <c r="C58" s="168" t="s">
        <v>25</v>
      </c>
      <c r="D58" s="169">
        <v>-98.912846372745506</v>
      </c>
      <c r="E58" s="169">
        <v>-45.166370000000001</v>
      </c>
      <c r="F58" s="170"/>
      <c r="G58" s="167" t="s">
        <v>191</v>
      </c>
      <c r="H58" s="155"/>
      <c r="I58" s="169">
        <v>-98.912846372745506</v>
      </c>
      <c r="J58" s="169">
        <v>-45.166370000000001</v>
      </c>
      <c r="K58" s="155"/>
      <c r="L58" s="167"/>
      <c r="M58" s="7"/>
      <c r="N58" s="7"/>
      <c r="O58" s="7"/>
      <c r="P58" s="7"/>
      <c r="Q58" s="7"/>
      <c r="R58" s="7"/>
      <c r="S58" s="7"/>
      <c r="T58" s="7"/>
    </row>
    <row r="59" spans="2:39" s="5" customFormat="1" ht="76.5" customHeight="1">
      <c r="B59" s="167" t="s">
        <v>18</v>
      </c>
      <c r="C59" s="168" t="s">
        <v>25</v>
      </c>
      <c r="D59" s="177">
        <v>-5.7</v>
      </c>
      <c r="E59" s="177">
        <v>-2.4</v>
      </c>
      <c r="F59" s="170"/>
      <c r="G59" s="178" t="s">
        <v>167</v>
      </c>
      <c r="H59" s="155"/>
      <c r="I59" s="177">
        <v>-5.7</v>
      </c>
      <c r="J59" s="177">
        <v>-0.24</v>
      </c>
      <c r="K59" s="170"/>
      <c r="L59" s="178"/>
      <c r="M59" s="7"/>
      <c r="N59" s="7"/>
      <c r="O59" s="7"/>
      <c r="P59" s="7"/>
      <c r="Q59" s="7"/>
      <c r="R59" s="7"/>
      <c r="S59" s="7"/>
      <c r="T59" s="7"/>
    </row>
    <row r="60" spans="2:39" s="5" customFormat="1" ht="20.25" customHeight="1">
      <c r="B60" s="7"/>
      <c r="C60" s="7"/>
      <c r="D60" s="7"/>
      <c r="E60" s="7"/>
      <c r="F60" s="7"/>
      <c r="G60" s="7"/>
      <c r="H60" s="7"/>
      <c r="I60" s="7"/>
      <c r="J60" s="7"/>
      <c r="K60" s="7"/>
      <c r="L60" s="152"/>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row>
    <row r="61" spans="2:39" ht="12" customHeight="1"/>
  </sheetData>
  <mergeCells count="10">
    <mergeCell ref="B37:L37"/>
    <mergeCell ref="B1:L1"/>
    <mergeCell ref="B2:L2"/>
    <mergeCell ref="B3:L3"/>
    <mergeCell ref="B4:L4"/>
    <mergeCell ref="B9:B10"/>
    <mergeCell ref="D9:E9"/>
    <mergeCell ref="I9:J9"/>
    <mergeCell ref="D10:E10"/>
    <mergeCell ref="I10:J10"/>
  </mergeCells>
  <printOptions horizontalCentered="1"/>
  <pageMargins left="1" right="0.75" top="1" bottom="0.45" header="0.5" footer="0.5"/>
  <pageSetup scale="50" fitToWidth="6" fitToHeight="6" orientation="landscape" r:id="rId1"/>
  <headerFooter alignWithMargins="0"/>
  <rowBreaks count="3" manualBreakCount="3">
    <brk id="27" max="11" man="1"/>
    <brk id="35" max="11" man="1"/>
    <brk id="52"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vt:i4>
      </vt:variant>
      <vt:variant>
        <vt:lpstr>Charts</vt:lpstr>
      </vt:variant>
      <vt:variant>
        <vt:i4>1</vt:i4>
      </vt:variant>
      <vt:variant>
        <vt:lpstr>Named Ranges</vt:lpstr>
      </vt:variant>
      <vt:variant>
        <vt:i4>2</vt:i4>
      </vt:variant>
    </vt:vector>
  </HeadingPairs>
  <TitlesOfParts>
    <vt:vector size="5" baseType="lpstr">
      <vt:lpstr>Accrued Data</vt:lpstr>
      <vt:lpstr>Consolidated Variance Data</vt:lpstr>
      <vt:lpstr>Chart1</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2020-02-19T17:25:27Z</cp:lastPrinted>
  <dcterms:created xsi:type="dcterms:W3CDTF">2010-11-10T18:39:35Z</dcterms:created>
  <dcterms:modified xsi:type="dcterms:W3CDTF">2020-02-19T17:25:47Z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