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EF07BC73-72CD-44CC-965E-1B2E0D29B774}" xr6:coauthVersionLast="47" xr6:coauthVersionMax="47" xr10:uidLastSave="{00000000-0000-0000-0000-000000000000}"/>
  <bookViews>
    <workbookView xWindow="-120" yWindow="-120" windowWidth="51840" windowHeight="21120" xr2:uid="{5C303DF5-158E-43EA-BB34-BD9482B6DE82}"/>
  </bookViews>
  <sheets>
    <sheet name="25vFeb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R5" i="2"/>
  <c r="C6" i="2"/>
  <c r="R6" i="2"/>
  <c r="C7" i="2"/>
  <c r="E7" i="2"/>
  <c r="F7" i="2"/>
  <c r="F13" i="2" s="1"/>
  <c r="G7" i="2"/>
  <c r="G13" i="2" s="1"/>
  <c r="H7" i="2"/>
  <c r="I7" i="2"/>
  <c r="J7" i="2"/>
  <c r="K7" i="2"/>
  <c r="L7" i="2"/>
  <c r="L13" i="2" s="1"/>
  <c r="M7" i="2"/>
  <c r="M13" i="2" s="1"/>
  <c r="N7" i="2"/>
  <c r="N13" i="2" s="1"/>
  <c r="O7" i="2"/>
  <c r="O13" i="2" s="1"/>
  <c r="P7" i="2"/>
  <c r="P13" i="2" s="1"/>
  <c r="R7" i="2"/>
  <c r="ID8" i="2"/>
  <c r="C9" i="2"/>
  <c r="C11" i="2" s="1"/>
  <c r="C13" i="2" s="1"/>
  <c r="R9" i="2"/>
  <c r="C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ID16" i="2"/>
  <c r="E17" i="2"/>
  <c r="R17" i="2" s="1"/>
  <c r="F17" i="2"/>
  <c r="F29" i="2" s="1"/>
  <c r="G17" i="2"/>
  <c r="G40" i="2" s="1"/>
  <c r="H17" i="2"/>
  <c r="H29" i="2" s="1"/>
  <c r="I17" i="2"/>
  <c r="J17" i="2"/>
  <c r="K17" i="2"/>
  <c r="K19" i="2" s="1"/>
  <c r="L17" i="2"/>
  <c r="L19" i="2" s="1"/>
  <c r="L25" i="2" s="1"/>
  <c r="L48" i="2" s="1"/>
  <c r="M17" i="2"/>
  <c r="M40" i="2" s="1"/>
  <c r="N17" i="2"/>
  <c r="O17" i="2"/>
  <c r="P17" i="2"/>
  <c r="E18" i="2"/>
  <c r="E19" i="2" s="1"/>
  <c r="F18" i="2"/>
  <c r="F19" i="2" s="1"/>
  <c r="G18" i="2"/>
  <c r="G19" i="2" s="1"/>
  <c r="H18" i="2"/>
  <c r="H19" i="2" s="1"/>
  <c r="I18" i="2"/>
  <c r="J18" i="2"/>
  <c r="J30" i="2" s="1"/>
  <c r="J42" i="2" s="1"/>
  <c r="K18" i="2"/>
  <c r="K30" i="2" s="1"/>
  <c r="K42" i="2" s="1"/>
  <c r="L18" i="2"/>
  <c r="L30" i="2" s="1"/>
  <c r="L42" i="2" s="1"/>
  <c r="M18" i="2"/>
  <c r="M30" i="2" s="1"/>
  <c r="M42" i="2" s="1"/>
  <c r="N18" i="2"/>
  <c r="N30" i="2" s="1"/>
  <c r="N42" i="2" s="1"/>
  <c r="O18" i="2"/>
  <c r="P18" i="2"/>
  <c r="R18" i="2"/>
  <c r="I19" i="2"/>
  <c r="J19" i="2"/>
  <c r="J25" i="2" s="1"/>
  <c r="J48" i="2" s="1"/>
  <c r="ID20" i="2"/>
  <c r="E21" i="2"/>
  <c r="F21" i="2"/>
  <c r="G21" i="2"/>
  <c r="H21" i="2"/>
  <c r="H44" i="2" s="1"/>
  <c r="I21" i="2"/>
  <c r="I44" i="2" s="1"/>
  <c r="J21" i="2"/>
  <c r="J44" i="2" s="1"/>
  <c r="K21" i="2"/>
  <c r="L21" i="2"/>
  <c r="L44" i="2" s="1"/>
  <c r="M21" i="2"/>
  <c r="M23" i="2" s="1"/>
  <c r="N21" i="2"/>
  <c r="N23" i="2" s="1"/>
  <c r="O21" i="2"/>
  <c r="O23" i="2" s="1"/>
  <c r="P21" i="2"/>
  <c r="R21" i="2"/>
  <c r="E22" i="2"/>
  <c r="E45" i="2" s="1"/>
  <c r="F22" i="2"/>
  <c r="F45" i="2" s="1"/>
  <c r="G22" i="2"/>
  <c r="H22" i="2"/>
  <c r="I22" i="2"/>
  <c r="J22" i="2"/>
  <c r="K22" i="2"/>
  <c r="K34" i="2" s="1"/>
  <c r="L22" i="2"/>
  <c r="L45" i="2" s="1"/>
  <c r="M22" i="2"/>
  <c r="M45" i="2" s="1"/>
  <c r="N22" i="2"/>
  <c r="N34" i="2" s="1"/>
  <c r="N46" i="2" s="1"/>
  <c r="O22" i="2"/>
  <c r="O34" i="2" s="1"/>
  <c r="O46" i="2" s="1"/>
  <c r="P22" i="2"/>
  <c r="P45" i="2" s="1"/>
  <c r="I23" i="2"/>
  <c r="J23" i="2"/>
  <c r="L23" i="2"/>
  <c r="E28" i="2"/>
  <c r="F28" i="2"/>
  <c r="G28" i="2"/>
  <c r="H28" i="2"/>
  <c r="I28" i="2"/>
  <c r="J28" i="2"/>
  <c r="K28" i="2"/>
  <c r="L28" i="2"/>
  <c r="M28" i="2"/>
  <c r="N28" i="2"/>
  <c r="O28" i="2"/>
  <c r="P28" i="2"/>
  <c r="R28" i="2"/>
  <c r="ID28" i="2"/>
  <c r="M29" i="2"/>
  <c r="N29" i="2"/>
  <c r="O29" i="2"/>
  <c r="P29" i="2"/>
  <c r="E30" i="2"/>
  <c r="F30" i="2"/>
  <c r="G30" i="2"/>
  <c r="G42" i="2" s="1"/>
  <c r="H30" i="2"/>
  <c r="H42" i="2" s="1"/>
  <c r="I30" i="2"/>
  <c r="I42" i="2" s="1"/>
  <c r="R32" i="2"/>
  <c r="L33" i="2"/>
  <c r="M33" i="2"/>
  <c r="N33" i="2"/>
  <c r="G34" i="2"/>
  <c r="H34" i="2"/>
  <c r="I34" i="2"/>
  <c r="J34" i="2"/>
  <c r="L34" i="2"/>
  <c r="L46" i="2" s="1"/>
  <c r="M34" i="2"/>
  <c r="M46" i="2" s="1"/>
  <c r="L35" i="2"/>
  <c r="M35" i="2"/>
  <c r="E40" i="2"/>
  <c r="F40" i="2"/>
  <c r="N40" i="2"/>
  <c r="O40" i="2"/>
  <c r="P40" i="2"/>
  <c r="I41" i="2"/>
  <c r="K41" i="2"/>
  <c r="E44" i="2"/>
  <c r="F44" i="2"/>
  <c r="G44" i="2"/>
  <c r="G45" i="2"/>
  <c r="H45" i="2"/>
  <c r="I45" i="2"/>
  <c r="J45" i="2"/>
  <c r="K45" i="2"/>
  <c r="G46" i="2"/>
  <c r="H46" i="2"/>
  <c r="I46" i="2"/>
  <c r="J46" i="2"/>
  <c r="K46" i="2"/>
  <c r="E5" i="1"/>
  <c r="E12" i="1" s="1"/>
  <c r="F5" i="1"/>
  <c r="F12" i="1" s="1"/>
  <c r="G5" i="1"/>
  <c r="G12" i="1" s="1"/>
  <c r="H5" i="1"/>
  <c r="I5" i="1"/>
  <c r="J5" i="1"/>
  <c r="K5" i="1"/>
  <c r="L5" i="1"/>
  <c r="M5" i="1"/>
  <c r="M12" i="1" s="1"/>
  <c r="N5" i="1"/>
  <c r="N12" i="1" s="1"/>
  <c r="O5" i="1"/>
  <c r="O12" i="1" s="1"/>
  <c r="P5" i="1"/>
  <c r="P12" i="1" s="1"/>
  <c r="E6" i="1"/>
  <c r="E30" i="1" s="1"/>
  <c r="F6" i="1"/>
  <c r="F7" i="1" s="1"/>
  <c r="G6" i="1"/>
  <c r="G7" i="1" s="1"/>
  <c r="G13" i="1" s="1"/>
  <c r="H6" i="1"/>
  <c r="I6" i="1"/>
  <c r="J6" i="1"/>
  <c r="K6" i="1"/>
  <c r="L6" i="1"/>
  <c r="M6" i="1"/>
  <c r="N6" i="1"/>
  <c r="O6" i="1"/>
  <c r="P6" i="1"/>
  <c r="IY8" i="1"/>
  <c r="E9" i="1"/>
  <c r="F9" i="1"/>
  <c r="F33" i="1" s="1"/>
  <c r="G9" i="1"/>
  <c r="G11" i="1" s="1"/>
  <c r="H9" i="1"/>
  <c r="I9" i="1"/>
  <c r="J9" i="1"/>
  <c r="J11" i="1" s="1"/>
  <c r="K9" i="1"/>
  <c r="L9" i="1"/>
  <c r="M9" i="1"/>
  <c r="N9" i="1"/>
  <c r="N11" i="1" s="1"/>
  <c r="O9" i="1"/>
  <c r="O11" i="1" s="1"/>
  <c r="P9" i="1"/>
  <c r="P11" i="1" s="1"/>
  <c r="E10" i="1"/>
  <c r="F10" i="1"/>
  <c r="G10" i="1"/>
  <c r="H10" i="1"/>
  <c r="I10" i="1"/>
  <c r="J10" i="1"/>
  <c r="K10" i="1"/>
  <c r="L10" i="1"/>
  <c r="M10" i="1"/>
  <c r="M11" i="1" s="1"/>
  <c r="N10" i="1"/>
  <c r="O10" i="1"/>
  <c r="P10" i="1"/>
  <c r="H11" i="1"/>
  <c r="I11" i="1"/>
  <c r="R16" i="1"/>
  <c r="IY16" i="1"/>
  <c r="E17" i="1"/>
  <c r="R17" i="1" s="1"/>
  <c r="F17" i="1"/>
  <c r="G17" i="1"/>
  <c r="H17" i="1"/>
  <c r="H29" i="1" s="1"/>
  <c r="I17" i="1"/>
  <c r="I40" i="1" s="1"/>
  <c r="J17" i="1"/>
  <c r="J29" i="1" s="1"/>
  <c r="K17" i="1"/>
  <c r="K29" i="1" s="1"/>
  <c r="L17" i="1"/>
  <c r="M17" i="1"/>
  <c r="M19" i="1" s="1"/>
  <c r="N17" i="1"/>
  <c r="N19" i="1" s="1"/>
  <c r="O17" i="1"/>
  <c r="O40" i="1" s="1"/>
  <c r="P17" i="1"/>
  <c r="P40" i="1" s="1"/>
  <c r="E18" i="1"/>
  <c r="F18" i="1"/>
  <c r="G18" i="1"/>
  <c r="G30" i="1" s="1"/>
  <c r="H18" i="1"/>
  <c r="H30" i="1" s="1"/>
  <c r="I18" i="1"/>
  <c r="I30" i="1" s="1"/>
  <c r="J18" i="1"/>
  <c r="J30" i="1" s="1"/>
  <c r="K18" i="1"/>
  <c r="K30" i="1" s="1"/>
  <c r="L18" i="1"/>
  <c r="L30" i="1" s="1"/>
  <c r="M18" i="1"/>
  <c r="M41" i="1" s="1"/>
  <c r="N18" i="1"/>
  <c r="N41" i="1" s="1"/>
  <c r="O18" i="1"/>
  <c r="O41" i="1" s="1"/>
  <c r="P18" i="1"/>
  <c r="P41" i="1" s="1"/>
  <c r="E19" i="1"/>
  <c r="F19" i="1"/>
  <c r="I19" i="1"/>
  <c r="I42" i="1" s="1"/>
  <c r="J19" i="1"/>
  <c r="J42" i="1" s="1"/>
  <c r="K19" i="1"/>
  <c r="L19" i="1"/>
  <c r="IY20" i="1"/>
  <c r="E21" i="1"/>
  <c r="F21" i="1"/>
  <c r="G21" i="1"/>
  <c r="H21" i="1"/>
  <c r="I21" i="1"/>
  <c r="I44" i="1" s="1"/>
  <c r="J21" i="1"/>
  <c r="K21" i="1"/>
  <c r="K33" i="1" s="1"/>
  <c r="L21" i="1"/>
  <c r="L33" i="1" s="1"/>
  <c r="M21" i="1"/>
  <c r="N21" i="1"/>
  <c r="O21" i="1"/>
  <c r="O33" i="1" s="1"/>
  <c r="P21" i="1"/>
  <c r="P33" i="1" s="1"/>
  <c r="R21" i="1"/>
  <c r="E22" i="1"/>
  <c r="F22" i="1"/>
  <c r="G22" i="1"/>
  <c r="H22" i="1"/>
  <c r="I22" i="1"/>
  <c r="I34" i="1" s="1"/>
  <c r="J22" i="1"/>
  <c r="K22" i="1"/>
  <c r="L22" i="1"/>
  <c r="M22" i="1"/>
  <c r="N22" i="1"/>
  <c r="N45" i="1" s="1"/>
  <c r="O22" i="1"/>
  <c r="O45" i="1" s="1"/>
  <c r="P22" i="1"/>
  <c r="P45" i="1" s="1"/>
  <c r="I23" i="1"/>
  <c r="I35" i="1" s="1"/>
  <c r="J23" i="1"/>
  <c r="J35" i="1" s="1"/>
  <c r="K23" i="1"/>
  <c r="K35" i="1" s="1"/>
  <c r="L23" i="1"/>
  <c r="L35" i="1" s="1"/>
  <c r="M23" i="1"/>
  <c r="M35" i="1" s="1"/>
  <c r="N23" i="1"/>
  <c r="N35" i="1" s="1"/>
  <c r="O23" i="1"/>
  <c r="O35" i="1" s="1"/>
  <c r="P23" i="1"/>
  <c r="P35" i="1" s="1"/>
  <c r="I25" i="1"/>
  <c r="R28" i="1"/>
  <c r="IY28" i="1"/>
  <c r="G29" i="1"/>
  <c r="E32" i="1"/>
  <c r="F32" i="1"/>
  <c r="G32" i="1"/>
  <c r="H32" i="1"/>
  <c r="I32" i="1"/>
  <c r="J32" i="1"/>
  <c r="K32" i="1"/>
  <c r="L32" i="1"/>
  <c r="M32" i="1"/>
  <c r="N32" i="1"/>
  <c r="O32" i="1"/>
  <c r="P32" i="1"/>
  <c r="R32" i="1"/>
  <c r="G33" i="1"/>
  <c r="H33" i="1"/>
  <c r="I33" i="1"/>
  <c r="J33" i="1"/>
  <c r="M33" i="1"/>
  <c r="N33" i="1"/>
  <c r="K34" i="1"/>
  <c r="L34" i="1"/>
  <c r="M34" i="1"/>
  <c r="N34" i="1"/>
  <c r="O34" i="1"/>
  <c r="P34" i="1"/>
  <c r="E40" i="1"/>
  <c r="G41" i="1"/>
  <c r="H41" i="1"/>
  <c r="I41" i="1"/>
  <c r="J41" i="1"/>
  <c r="K41" i="1"/>
  <c r="L41" i="1"/>
  <c r="J44" i="1"/>
  <c r="K44" i="1"/>
  <c r="L44" i="1"/>
  <c r="M44" i="1"/>
  <c r="N44" i="1"/>
  <c r="O44" i="1"/>
  <c r="I45" i="1"/>
  <c r="K45" i="1"/>
  <c r="L45" i="1"/>
  <c r="M45" i="1"/>
  <c r="H31" i="2" l="1"/>
  <c r="N41" i="2"/>
  <c r="N31" i="2"/>
  <c r="M41" i="2"/>
  <c r="M31" i="2"/>
  <c r="M37" i="2" s="1"/>
  <c r="N45" i="2"/>
  <c r="L41" i="2"/>
  <c r="G29" i="2"/>
  <c r="G31" i="2" s="1"/>
  <c r="H23" i="2"/>
  <c r="K13" i="2"/>
  <c r="O45" i="2"/>
  <c r="R22" i="2"/>
  <c r="J41" i="2"/>
  <c r="O33" i="2"/>
  <c r="E29" i="2"/>
  <c r="E31" i="2" s="1"/>
  <c r="E13" i="2"/>
  <c r="H41" i="2"/>
  <c r="N19" i="2"/>
  <c r="N25" i="2" s="1"/>
  <c r="N48" i="2" s="1"/>
  <c r="M19" i="2"/>
  <c r="M25" i="2" s="1"/>
  <c r="M48" i="2" s="1"/>
  <c r="O44" i="2"/>
  <c r="M44" i="2"/>
  <c r="G41" i="2"/>
  <c r="F41" i="2"/>
  <c r="H33" i="2"/>
  <c r="H35" i="2" s="1"/>
  <c r="E41" i="2"/>
  <c r="N44" i="2"/>
  <c r="F42" i="1"/>
  <c r="F44" i="1"/>
  <c r="N30" i="1"/>
  <c r="P30" i="1"/>
  <c r="O30" i="1"/>
  <c r="N7" i="1"/>
  <c r="N13" i="1" s="1"/>
  <c r="F30" i="1"/>
  <c r="N29" i="1"/>
  <c r="C9" i="1"/>
  <c r="E7" i="1"/>
  <c r="P7" i="1"/>
  <c r="P13" i="1" s="1"/>
  <c r="E42" i="1"/>
  <c r="E44" i="1"/>
  <c r="R6" i="1"/>
  <c r="M30" i="1"/>
  <c r="O7" i="1"/>
  <c r="O13" i="1" s="1"/>
  <c r="E33" i="1"/>
  <c r="N40" i="1"/>
  <c r="M40" i="1"/>
  <c r="F41" i="1"/>
  <c r="K40" i="1"/>
  <c r="M29" i="1"/>
  <c r="J40" i="1"/>
  <c r="I29" i="1"/>
  <c r="L11" i="1"/>
  <c r="P44" i="1"/>
  <c r="K11" i="1"/>
  <c r="R40" i="1"/>
  <c r="R34" i="2"/>
  <c r="R45" i="2"/>
  <c r="K44" i="2"/>
  <c r="K33" i="2"/>
  <c r="K35" i="2" s="1"/>
  <c r="L25" i="1"/>
  <c r="L42" i="1"/>
  <c r="K42" i="1"/>
  <c r="K25" i="1"/>
  <c r="P46" i="1"/>
  <c r="P29" i="1"/>
  <c r="C10" i="1"/>
  <c r="C11" i="1" s="1"/>
  <c r="J13" i="2"/>
  <c r="K46" i="1"/>
  <c r="I13" i="2"/>
  <c r="R5" i="1"/>
  <c r="I46" i="1"/>
  <c r="L31" i="1"/>
  <c r="I25" i="2"/>
  <c r="I48" i="2" s="1"/>
  <c r="J31" i="1"/>
  <c r="R23" i="2"/>
  <c r="R33" i="2"/>
  <c r="R44" i="2"/>
  <c r="L40" i="2"/>
  <c r="L29" i="2"/>
  <c r="L31" i="2" s="1"/>
  <c r="L37" i="2" s="1"/>
  <c r="E29" i="1"/>
  <c r="P33" i="2"/>
  <c r="P23" i="2"/>
  <c r="P44" i="2"/>
  <c r="R41" i="2"/>
  <c r="R30" i="2"/>
  <c r="K29" i="2"/>
  <c r="K31" i="2" s="1"/>
  <c r="K40" i="2"/>
  <c r="R10" i="1"/>
  <c r="F34" i="2"/>
  <c r="K23" i="2"/>
  <c r="K25" i="2" s="1"/>
  <c r="K48" i="2" s="1"/>
  <c r="P41" i="2"/>
  <c r="P30" i="2"/>
  <c r="P19" i="2"/>
  <c r="J29" i="2"/>
  <c r="J31" i="2" s="1"/>
  <c r="J40" i="2"/>
  <c r="G34" i="1"/>
  <c r="G45" i="1"/>
  <c r="N25" i="1"/>
  <c r="N42" i="1"/>
  <c r="F34" i="1"/>
  <c r="F23" i="1"/>
  <c r="F25" i="1" s="1"/>
  <c r="M25" i="1"/>
  <c r="M42" i="1"/>
  <c r="E34" i="1"/>
  <c r="E23" i="1"/>
  <c r="R22" i="1"/>
  <c r="F42" i="2"/>
  <c r="F31" i="2"/>
  <c r="L12" i="1"/>
  <c r="L7" i="1"/>
  <c r="L13" i="1" s="1"/>
  <c r="L29" i="1"/>
  <c r="L40" i="1"/>
  <c r="K7" i="1"/>
  <c r="K13" i="1" s="1"/>
  <c r="K12" i="1"/>
  <c r="H25" i="2"/>
  <c r="H48" i="2" s="1"/>
  <c r="O46" i="1"/>
  <c r="F31" i="1"/>
  <c r="J7" i="1"/>
  <c r="J13" i="1" s="1"/>
  <c r="J12" i="1"/>
  <c r="R29" i="1"/>
  <c r="E25" i="1"/>
  <c r="E31" i="1"/>
  <c r="I7" i="1"/>
  <c r="I13" i="1" s="1"/>
  <c r="I12" i="1"/>
  <c r="M46" i="1"/>
  <c r="H7" i="1"/>
  <c r="H13" i="1" s="1"/>
  <c r="H12" i="1"/>
  <c r="R19" i="2"/>
  <c r="R29" i="2"/>
  <c r="H13" i="2"/>
  <c r="N37" i="2"/>
  <c r="K31" i="1"/>
  <c r="F29" i="1"/>
  <c r="I31" i="1"/>
  <c r="J45" i="1"/>
  <c r="J34" i="1"/>
  <c r="F45" i="1"/>
  <c r="P19" i="1"/>
  <c r="E34" i="2"/>
  <c r="E46" i="2" s="1"/>
  <c r="O41" i="2"/>
  <c r="O30" i="2"/>
  <c r="O42" i="2" s="1"/>
  <c r="O19" i="2"/>
  <c r="O25" i="2" s="1"/>
  <c r="O48" i="2" s="1"/>
  <c r="I29" i="2"/>
  <c r="I31" i="2" s="1"/>
  <c r="I40" i="2"/>
  <c r="I48" i="1"/>
  <c r="I37" i="1"/>
  <c r="E42" i="2"/>
  <c r="N46" i="1"/>
  <c r="L46" i="1"/>
  <c r="O29" i="1"/>
  <c r="J46" i="1"/>
  <c r="N31" i="1"/>
  <c r="M31" i="1"/>
  <c r="C5" i="1"/>
  <c r="R40" i="2"/>
  <c r="E45" i="1"/>
  <c r="J25" i="1"/>
  <c r="H45" i="1"/>
  <c r="H34" i="1"/>
  <c r="O19" i="1"/>
  <c r="R18" i="1"/>
  <c r="E41" i="1"/>
  <c r="G23" i="2"/>
  <c r="G25" i="2" s="1"/>
  <c r="G48" i="2" s="1"/>
  <c r="G33" i="2"/>
  <c r="G35" i="2" s="1"/>
  <c r="F23" i="2"/>
  <c r="F25" i="2" s="1"/>
  <c r="F48" i="2" s="1"/>
  <c r="F33" i="2"/>
  <c r="F40" i="1"/>
  <c r="C6" i="1"/>
  <c r="E23" i="2"/>
  <c r="E25" i="2" s="1"/>
  <c r="E33" i="2"/>
  <c r="G44" i="1"/>
  <c r="G23" i="1"/>
  <c r="P34" i="2"/>
  <c r="P46" i="2" s="1"/>
  <c r="R11" i="2"/>
  <c r="F11" i="1"/>
  <c r="F13" i="1" s="1"/>
  <c r="E11" i="1"/>
  <c r="E13" i="1" s="1"/>
  <c r="R9" i="1"/>
  <c r="O35" i="2"/>
  <c r="H40" i="1"/>
  <c r="H19" i="1"/>
  <c r="N35" i="2"/>
  <c r="G40" i="1"/>
  <c r="G19" i="1"/>
  <c r="H44" i="1"/>
  <c r="H23" i="1"/>
  <c r="J33" i="2"/>
  <c r="J35" i="2" s="1"/>
  <c r="I33" i="2"/>
  <c r="I35" i="2" s="1"/>
  <c r="M7" i="1"/>
  <c r="M13" i="1" s="1"/>
  <c r="H40" i="2"/>
  <c r="E48" i="2" l="1"/>
  <c r="H37" i="2"/>
  <c r="R7" i="1"/>
  <c r="R11" i="1"/>
  <c r="R44" i="1"/>
  <c r="R45" i="1"/>
  <c r="R34" i="1"/>
  <c r="R23" i="1"/>
  <c r="F46" i="2"/>
  <c r="F35" i="2"/>
  <c r="F37" i="2" s="1"/>
  <c r="C7" i="1"/>
  <c r="C13" i="1" s="1"/>
  <c r="M48" i="1"/>
  <c r="M37" i="1"/>
  <c r="H46" i="1"/>
  <c r="H35" i="1"/>
  <c r="P25" i="1"/>
  <c r="P42" i="1"/>
  <c r="P31" i="1"/>
  <c r="R25" i="2"/>
  <c r="R48" i="2"/>
  <c r="R31" i="2"/>
  <c r="R42" i="2"/>
  <c r="G37" i="2"/>
  <c r="G25" i="1"/>
  <c r="G31" i="1"/>
  <c r="G42" i="1"/>
  <c r="N48" i="1"/>
  <c r="N37" i="1"/>
  <c r="E35" i="2"/>
  <c r="E37" i="2" s="1"/>
  <c r="R13" i="1"/>
  <c r="O25" i="1"/>
  <c r="O42" i="1"/>
  <c r="O31" i="1"/>
  <c r="K48" i="1"/>
  <c r="K37" i="1"/>
  <c r="P25" i="2"/>
  <c r="P48" i="2" s="1"/>
  <c r="P42" i="2"/>
  <c r="P31" i="2"/>
  <c r="R33" i="1"/>
  <c r="E48" i="1"/>
  <c r="L48" i="1"/>
  <c r="L37" i="1"/>
  <c r="E46" i="1"/>
  <c r="E35" i="1"/>
  <c r="E37" i="1" s="1"/>
  <c r="I37" i="2"/>
  <c r="K37" i="2"/>
  <c r="O31" i="2"/>
  <c r="O37" i="2" s="1"/>
  <c r="F48" i="1"/>
  <c r="F46" i="1"/>
  <c r="F35" i="1"/>
  <c r="F37" i="1" s="1"/>
  <c r="P35" i="2"/>
  <c r="G46" i="1"/>
  <c r="G35" i="1"/>
  <c r="R30" i="1"/>
  <c r="R41" i="1"/>
  <c r="R19" i="1"/>
  <c r="H25" i="1"/>
  <c r="H31" i="1"/>
  <c r="H42" i="1"/>
  <c r="J37" i="2"/>
  <c r="J48" i="1"/>
  <c r="J37" i="1"/>
  <c r="R46" i="2"/>
  <c r="R35" i="2"/>
  <c r="R13" i="2"/>
  <c r="R37" i="2" l="1"/>
  <c r="G37" i="1"/>
  <c r="G48" i="1"/>
  <c r="O48" i="1"/>
  <c r="O37" i="1"/>
  <c r="P37" i="2"/>
  <c r="H48" i="1"/>
  <c r="H37" i="1"/>
  <c r="R46" i="1"/>
  <c r="R35" i="1"/>
  <c r="R25" i="1"/>
  <c r="R31" i="1"/>
  <c r="R37" i="1" s="1"/>
  <c r="R42" i="1"/>
  <c r="R48" i="1"/>
  <c r="P48" i="1"/>
  <c r="P37" i="1"/>
</calcChain>
</file>

<file path=xl/sharedStrings.xml><?xml version="1.0" encoding="utf-8"?>
<sst xmlns="http://schemas.openxmlformats.org/spreadsheetml/2006/main" count="82" uniqueCount="29">
  <si>
    <t>Total Real Estate Taxes</t>
  </si>
  <si>
    <t>MRT</t>
  </si>
  <si>
    <t>RPTT</t>
  </si>
  <si>
    <t>Total MRT</t>
  </si>
  <si>
    <t>MRT-2</t>
  </si>
  <si>
    <t>MRT-1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</si>
  <si>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</si>
  <si>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</si>
  <si>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</si>
  <si>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</si>
  <si>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</si>
  <si>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</si>
  <si>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</si>
  <si>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</si>
  <si>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</si>
  <si>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</si>
  <si>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</si>
  <si>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</si>
  <si>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</si>
  <si>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Variances</t>
  </si>
  <si>
    <t>2025 Actuals</t>
  </si>
  <si>
    <t>YTD Feb</t>
  </si>
  <si>
    <t>2024 Act</t>
  </si>
  <si>
    <t>2024 Actuals</t>
  </si>
  <si>
    <t>2025 Receipts vs. 2024 Receipts</t>
  </si>
  <si>
    <t>Real Estate Transaction Taxes Receipts ($ in millions)</t>
  </si>
  <si>
    <t>2025</t>
  </si>
  <si>
    <t>2025 Adopted Budget</t>
  </si>
  <si>
    <t>Adopted Budget vs. Actual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</si>
</sst>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0.000"/>
    <numFmt numFmtId="165" formatCode="0.0%"/>
    <numFmt numFmtId="166" formatCode="&quot;$&quot;#,##0.0_);\(&quot;$&quot;#,##0.0\)"/>
    <numFmt numFmtId="167" formatCode="#,##0.0_);\(#,##0.0\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color indexed="9"/>
      <name val="Arial Black"/>
      <family val="2"/>
    </font>
    <font>
      <sz val="12"/>
      <color indexed="18"/>
      <name val="Arial Black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1" applyNumberFormat="1" applyFont="1"/>
    <xf numFmtId="0" fontId="2" fillId="0" borderId="0" xfId="0" applyFont="1"/>
    <xf numFmtId="165" fontId="1" fillId="0" borderId="0" xfId="0" applyNumberFormat="1" applyFont="1"/>
    <xf numFmtId="165" fontId="3" fillId="0" borderId="0" xfId="1" applyNumberFormat="1" applyFont="1"/>
    <xf numFmtId="166" fontId="1" fillId="0" borderId="0" xfId="0" applyNumberFormat="1" applyFont="1"/>
    <xf numFmtId="167" fontId="3" fillId="0" borderId="0" xfId="0" applyNumberFormat="1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2" fillId="0" borderId="0" xfId="0" applyFont="1" applyAlignment="1">
      <alignment horizontal="left"/>
    </xf>
    <xf numFmtId="0" fontId="1" fillId="0" borderId="1" xfId="0" applyFont="1" applyBorder="1"/>
    <xf numFmtId="166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7" fontId="4" fillId="0" borderId="0" xfId="0" applyNumberFormat="1" applyFont="1"/>
    <xf numFmtId="0" fontId="6" fillId="0" borderId="0" xfId="0" applyFont="1"/>
    <xf numFmtId="165" fontId="1" fillId="0" borderId="2" xfId="1" applyNumberFormat="1" applyFont="1" applyBorder="1"/>
    <xf numFmtId="165" fontId="1" fillId="0" borderId="3" xfId="0" applyNumberFormat="1" applyFont="1" applyBorder="1"/>
    <xf numFmtId="165" fontId="1" fillId="0" borderId="3" xfId="1" applyNumberFormat="1" applyFont="1" applyBorder="1"/>
    <xf numFmtId="165" fontId="3" fillId="0" borderId="3" xfId="1" applyNumberFormat="1" applyFont="1" applyBorder="1"/>
    <xf numFmtId="0" fontId="1" fillId="0" borderId="3" xfId="0" applyFont="1" applyBorder="1"/>
    <xf numFmtId="166" fontId="1" fillId="0" borderId="3" xfId="0" applyNumberFormat="1" applyFont="1" applyBorder="1"/>
    <xf numFmtId="167" fontId="3" fillId="0" borderId="3" xfId="0" applyNumberFormat="1" applyFont="1" applyBorder="1"/>
    <xf numFmtId="0" fontId="8" fillId="0" borderId="0" xfId="0" applyFont="1"/>
    <xf numFmtId="17" fontId="4" fillId="0" borderId="4" xfId="0" applyNumberFormat="1" applyFont="1" applyBorder="1" applyAlignment="1">
      <alignment horizontal="center"/>
    </xf>
    <xf numFmtId="166" fontId="1" fillId="0" borderId="2" xfId="0" applyNumberFormat="1" applyFont="1" applyBorder="1"/>
    <xf numFmtId="9" fontId="1" fillId="0" borderId="0" xfId="1" applyFont="1"/>
    <xf numFmtId="167" fontId="1" fillId="0" borderId="0" xfId="0" applyNumberFormat="1" applyFont="1"/>
    <xf numFmtId="0" fontId="9" fillId="0" borderId="0" xfId="0" applyFont="1"/>
    <xf numFmtId="166" fontId="10" fillId="2" borderId="0" xfId="0" applyNumberFormat="1" applyFont="1" applyFill="1" applyAlignment="1">
      <alignment horizontal="right" indent="1"/>
    </xf>
    <xf numFmtId="167" fontId="11" fillId="2" borderId="0" xfId="0" applyNumberFormat="1" applyFont="1" applyFill="1" applyAlignment="1">
      <alignment horizontal="right" indent="1"/>
    </xf>
    <xf numFmtId="166" fontId="1" fillId="0" borderId="0" xfId="1" applyNumberFormat="1" applyFont="1"/>
    <xf numFmtId="17" fontId="11" fillId="2" borderId="0" xfId="0" applyNumberFormat="1" applyFont="1" applyFill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/>
    </xf>
    <xf numFmtId="7" fontId="1" fillId="0" borderId="0" xfId="0" applyNumberFormat="1" applyFont="1"/>
    <xf numFmtId="17" fontId="11" fillId="2" borderId="0" xfId="0" quotePrefix="1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DE5E-653C-4CA1-91B5-2376066D35BA}">
  <sheetPr>
    <tabColor theme="5" tint="-0.249977111117893"/>
    <pageSetUpPr fitToPage="1"/>
  </sheetPr>
  <dimension ref="A1:ID58"/>
  <sheetViews>
    <sheetView tabSelected="1" zoomScale="80" zoomScaleNormal="80" zoomScaleSheetLayoutView="80" workbookViewId="0">
      <selection activeCell="A68" sqref="A68"/>
    </sheetView>
  </sheetViews>
  <sheetFormatPr defaultRowHeight="12.75" x14ac:dyDescent="0.2"/>
  <cols>
    <col min="1" max="1" width="33.85546875" style="1" customWidth="1"/>
    <col min="2" max="2" width="1.28515625" style="1" customWidth="1"/>
    <col min="3" max="3" width="11.5703125" style="1" bestFit="1" customWidth="1"/>
    <col min="4" max="4" width="1.28515625" style="1" customWidth="1"/>
    <col min="5" max="16" width="8.7109375" style="1" customWidth="1"/>
    <col min="17" max="17" width="1.28515625" style="1" customWidth="1"/>
    <col min="18" max="18" width="9.7109375" style="1" customWidth="1"/>
    <col min="19" max="16384" width="9.140625" style="1"/>
  </cols>
  <sheetData>
    <row r="1" spans="1:238" ht="19.5" x14ac:dyDescent="0.4">
      <c r="A1" s="16" t="s">
        <v>25</v>
      </c>
      <c r="M1" s="39"/>
      <c r="R1" s="38"/>
    </row>
    <row r="2" spans="1:238" ht="19.5" x14ac:dyDescent="0.4">
      <c r="A2" s="35" t="s">
        <v>28</v>
      </c>
      <c r="M2" s="39"/>
      <c r="R2" s="38"/>
    </row>
    <row r="3" spans="1:238" ht="10.5" customHeight="1" x14ac:dyDescent="0.25">
      <c r="A3" s="34"/>
    </row>
    <row r="4" spans="1:238" ht="19.5" x14ac:dyDescent="0.4">
      <c r="A4" s="10" t="s">
        <v>27</v>
      </c>
      <c r="C4" s="37" t="s">
        <v>26</v>
      </c>
      <c r="E4" s="15">
        <v>45658</v>
      </c>
      <c r="F4" s="15">
        <v>45689</v>
      </c>
      <c r="G4" s="15">
        <v>45717</v>
      </c>
      <c r="H4" s="15">
        <v>45748</v>
      </c>
      <c r="I4" s="15">
        <v>45778</v>
      </c>
      <c r="J4" s="15">
        <v>45809</v>
      </c>
      <c r="K4" s="15">
        <v>45839</v>
      </c>
      <c r="L4" s="15">
        <v>45870</v>
      </c>
      <c r="M4" s="15">
        <v>45901</v>
      </c>
      <c r="N4" s="15">
        <v>45931</v>
      </c>
      <c r="O4" s="15">
        <v>45962</v>
      </c>
      <c r="P4" s="15">
        <v>45992</v>
      </c>
      <c r="R4" s="25" t="s">
        <v>21</v>
      </c>
    </row>
    <row r="5" spans="1:238" x14ac:dyDescent="0.2">
      <c r="A5" s="4" t="s">
        <v>5</v>
      </c>
      <c r="C5" s="30">
        <f>SUM(E5:P5)</f>
        <v>256.00225598093755</v>
      </c>
      <c r="E5" s="7">
        <v>21.333521331744791</v>
      </c>
      <c r="F5" s="7">
        <v>21.333521331744791</v>
      </c>
      <c r="G5" s="7">
        <v>21.333521331744791</v>
      </c>
      <c r="H5" s="7">
        <v>21.333521331744791</v>
      </c>
      <c r="I5" s="7">
        <v>21.333521331744791</v>
      </c>
      <c r="J5" s="7">
        <v>21.333521331744791</v>
      </c>
      <c r="K5" s="7">
        <v>21.333521331744791</v>
      </c>
      <c r="L5" s="7">
        <v>21.333521331744791</v>
      </c>
      <c r="M5" s="7">
        <v>21.333521331744791</v>
      </c>
      <c r="N5" s="7">
        <v>21.333521331744791</v>
      </c>
      <c r="O5" s="7">
        <v>21.333521331744791</v>
      </c>
      <c r="P5" s="7">
        <v>21.333521331744791</v>
      </c>
      <c r="R5" s="22">
        <f>SUM($E5:F5)</f>
        <v>42.667042663489582</v>
      </c>
    </row>
    <row r="6" spans="1:238" x14ac:dyDescent="0.2">
      <c r="A6" s="4" t="s">
        <v>4</v>
      </c>
      <c r="C6" s="31">
        <f>SUM(E6:P6)</f>
        <v>125.81785811019455</v>
      </c>
      <c r="E6" s="8">
        <v>10.484821509182879</v>
      </c>
      <c r="F6" s="8">
        <v>10.484821509182879</v>
      </c>
      <c r="G6" s="8">
        <v>10.484821509182879</v>
      </c>
      <c r="H6" s="8">
        <v>10.484821509182879</v>
      </c>
      <c r="I6" s="8">
        <v>10.484821509182879</v>
      </c>
      <c r="J6" s="8">
        <v>10.484821509182879</v>
      </c>
      <c r="K6" s="8">
        <v>10.484821509182879</v>
      </c>
      <c r="L6" s="8">
        <v>10.484821509182879</v>
      </c>
      <c r="M6" s="8">
        <v>10.484821509182879</v>
      </c>
      <c r="N6" s="8">
        <v>10.484821509182879</v>
      </c>
      <c r="O6" s="8">
        <v>10.484821509182879</v>
      </c>
      <c r="P6" s="8">
        <v>10.484821509182879</v>
      </c>
      <c r="R6" s="23">
        <f>SUM($E6:F6)</f>
        <v>20.969643018365758</v>
      </c>
    </row>
    <row r="7" spans="1:238" x14ac:dyDescent="0.2">
      <c r="A7" s="4" t="s">
        <v>3</v>
      </c>
      <c r="C7" s="30">
        <f>SUM(C5:C6)</f>
        <v>381.8201140911321</v>
      </c>
      <c r="E7" s="7">
        <f>SUM(E5:E6)</f>
        <v>31.81834284092767</v>
      </c>
      <c r="F7" s="7">
        <f>SUM(F5:F6)</f>
        <v>31.81834284092767</v>
      </c>
      <c r="G7" s="7">
        <f>SUM(G5:G6)</f>
        <v>31.81834284092767</v>
      </c>
      <c r="H7" s="7">
        <f>SUM(H5:H6)</f>
        <v>31.81834284092767</v>
      </c>
      <c r="I7" s="7">
        <f>SUM(I5:I6)</f>
        <v>31.81834284092767</v>
      </c>
      <c r="J7" s="7">
        <f>SUM(J5:J6)</f>
        <v>31.81834284092767</v>
      </c>
      <c r="K7" s="7">
        <f>SUM(K5:K6)</f>
        <v>31.81834284092767</v>
      </c>
      <c r="L7" s="7">
        <f>SUM(L5:L6)</f>
        <v>31.81834284092767</v>
      </c>
      <c r="M7" s="7">
        <f>SUM(M5:M6)</f>
        <v>31.81834284092767</v>
      </c>
      <c r="N7" s="7">
        <f>SUM(N5:N6)</f>
        <v>31.81834284092767</v>
      </c>
      <c r="O7" s="7">
        <f>SUM(O5:O6)</f>
        <v>31.81834284092767</v>
      </c>
      <c r="P7" s="7">
        <f>SUM(P5:P6)</f>
        <v>31.81834284092767</v>
      </c>
      <c r="R7" s="22">
        <f>SUM(R5:R6)</f>
        <v>63.63668568185534</v>
      </c>
    </row>
    <row r="8" spans="1:238" ht="14.25" x14ac:dyDescent="0.2">
      <c r="A8" s="4"/>
      <c r="B8" s="8"/>
      <c r="C8" s="3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IC8" s="1">
        <v>0.42182910000000001</v>
      </c>
      <c r="ID8" s="29">
        <f>AVERAGE(IA8:IC8)</f>
        <v>0.42182910000000001</v>
      </c>
    </row>
    <row r="9" spans="1:238" x14ac:dyDescent="0.2">
      <c r="A9" s="4" t="s">
        <v>2</v>
      </c>
      <c r="C9" s="30">
        <f>SUM(E9:P9)</f>
        <v>234.8191505312669</v>
      </c>
      <c r="E9" s="7">
        <v>19.568262544272237</v>
      </c>
      <c r="F9" s="7">
        <v>19.568262544272237</v>
      </c>
      <c r="G9" s="7">
        <v>19.568262544272237</v>
      </c>
      <c r="H9" s="7">
        <v>19.568262544272237</v>
      </c>
      <c r="I9" s="7">
        <v>19.568262544272237</v>
      </c>
      <c r="J9" s="7">
        <v>19.568262544272237</v>
      </c>
      <c r="K9" s="7">
        <v>19.568262544272237</v>
      </c>
      <c r="L9" s="7">
        <v>19.568262544272237</v>
      </c>
      <c r="M9" s="7">
        <v>19.568262544272237</v>
      </c>
      <c r="N9" s="7">
        <v>19.568262544272237</v>
      </c>
      <c r="O9" s="7">
        <v>19.568262544272237</v>
      </c>
      <c r="P9" s="7">
        <v>19.568262544272237</v>
      </c>
      <c r="R9" s="22">
        <f>SUM($E9:F9)</f>
        <v>39.136525088544474</v>
      </c>
    </row>
    <row r="10" spans="1:238" x14ac:dyDescent="0.2">
      <c r="A10" s="4" t="s">
        <v>1</v>
      </c>
      <c r="C10" s="31">
        <f>SUM(E10:P10)</f>
        <v>149.29125379865346</v>
      </c>
      <c r="E10" s="8">
        <v>12.440937816554458</v>
      </c>
      <c r="F10" s="8">
        <v>12.440937816554458</v>
      </c>
      <c r="G10" s="8">
        <v>12.440937816554458</v>
      </c>
      <c r="H10" s="8">
        <v>12.440937816554458</v>
      </c>
      <c r="I10" s="8">
        <v>12.440937816554458</v>
      </c>
      <c r="J10" s="8">
        <v>12.440937816554458</v>
      </c>
      <c r="K10" s="8">
        <v>12.440937816554458</v>
      </c>
      <c r="L10" s="8">
        <v>12.440937816554458</v>
      </c>
      <c r="M10" s="8">
        <v>12.440937816554458</v>
      </c>
      <c r="N10" s="8">
        <v>12.440937816554458</v>
      </c>
      <c r="O10" s="8">
        <v>12.440937816554458</v>
      </c>
      <c r="P10" s="8">
        <v>12.440937816554458</v>
      </c>
      <c r="R10" s="23">
        <f>SUM($E10:F10)</f>
        <v>24.881875633108915</v>
      </c>
    </row>
    <row r="11" spans="1:238" x14ac:dyDescent="0.2">
      <c r="A11" s="4" t="s">
        <v>18</v>
      </c>
      <c r="C11" s="30">
        <f>SUM(C9:C10)</f>
        <v>384.11040432992036</v>
      </c>
      <c r="E11" s="7">
        <f>SUM(E9:E10)</f>
        <v>32.009200360826696</v>
      </c>
      <c r="F11" s="7">
        <f>SUM(F9:F10)</f>
        <v>32.009200360826696</v>
      </c>
      <c r="G11" s="7">
        <f>SUM(G9:G10)</f>
        <v>32.009200360826696</v>
      </c>
      <c r="H11" s="7">
        <f>SUM(H9:H10)</f>
        <v>32.009200360826696</v>
      </c>
      <c r="I11" s="7">
        <f>SUM(I9:I10)</f>
        <v>32.009200360826696</v>
      </c>
      <c r="J11" s="7">
        <f>SUM(J9:J10)</f>
        <v>32.009200360826696</v>
      </c>
      <c r="K11" s="7">
        <f>SUM(K9:K10)</f>
        <v>32.009200360826696</v>
      </c>
      <c r="L11" s="7">
        <f>SUM(L9:L10)</f>
        <v>32.009200360826696</v>
      </c>
      <c r="M11" s="7">
        <f>SUM(M9:M10)</f>
        <v>32.009200360826696</v>
      </c>
      <c r="N11" s="7">
        <f>SUM(N9:N10)</f>
        <v>32.009200360826696</v>
      </c>
      <c r="O11" s="7">
        <f>SUM(O9:O10)</f>
        <v>32.009200360826696</v>
      </c>
      <c r="P11" s="7">
        <f>SUM(P9:P10)</f>
        <v>32.009200360826696</v>
      </c>
      <c r="R11" s="22">
        <f>SUM(R9:R10)</f>
        <v>64.018400721653393</v>
      </c>
    </row>
    <row r="12" spans="1:238" x14ac:dyDescent="0.2">
      <c r="A12" s="4"/>
      <c r="B12" s="8"/>
      <c r="C12" s="3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1"/>
    </row>
    <row r="13" spans="1:238" x14ac:dyDescent="0.2">
      <c r="A13" s="11" t="s">
        <v>0</v>
      </c>
      <c r="B13" s="7"/>
      <c r="C13" s="30">
        <f>SUM(C7,C11)</f>
        <v>765.93051842105251</v>
      </c>
      <c r="D13" s="7"/>
      <c r="E13" s="7">
        <f>SUM(E7,E11)</f>
        <v>63.827543201754366</v>
      </c>
      <c r="F13" s="7">
        <f>SUM(F7,F11)</f>
        <v>63.827543201754366</v>
      </c>
      <c r="G13" s="7">
        <f>SUM(G7,G11)</f>
        <v>63.827543201754366</v>
      </c>
      <c r="H13" s="7">
        <f>SUM(H7,H11)</f>
        <v>63.827543201754366</v>
      </c>
      <c r="I13" s="7">
        <f>SUM(I7,I11)</f>
        <v>63.827543201754366</v>
      </c>
      <c r="J13" s="7">
        <f>SUM(J7,J11)</f>
        <v>63.827543201754366</v>
      </c>
      <c r="K13" s="7">
        <f>SUM(K7,K11)</f>
        <v>63.827543201754366</v>
      </c>
      <c r="L13" s="7">
        <f>SUM(L7,L11)</f>
        <v>63.827543201754366</v>
      </c>
      <c r="M13" s="7">
        <f>SUM(M7,M11)</f>
        <v>63.827543201754366</v>
      </c>
      <c r="N13" s="7">
        <f>SUM(N7,N11)</f>
        <v>63.827543201754366</v>
      </c>
      <c r="O13" s="7">
        <f>SUM(O7,O11)</f>
        <v>63.827543201754366</v>
      </c>
      <c r="P13" s="7">
        <f>SUM(P7,P11)</f>
        <v>63.827543201754366</v>
      </c>
      <c r="Q13" s="7"/>
      <c r="R13" s="26">
        <f>SUM(R7,R11)</f>
        <v>127.65508640350873</v>
      </c>
    </row>
    <row r="14" spans="1:238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2"/>
    </row>
    <row r="15" spans="1:238" x14ac:dyDescent="0.2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238" ht="19.5" x14ac:dyDescent="0.4">
      <c r="A16" s="10" t="s">
        <v>20</v>
      </c>
      <c r="C16" s="15"/>
      <c r="E16" s="15">
        <f>E4</f>
        <v>45658</v>
      </c>
      <c r="F16" s="15">
        <f>F4</f>
        <v>45689</v>
      </c>
      <c r="G16" s="15">
        <f>G4</f>
        <v>45717</v>
      </c>
      <c r="H16" s="15">
        <f>H4</f>
        <v>45748</v>
      </c>
      <c r="I16" s="15">
        <f>I4</f>
        <v>45778</v>
      </c>
      <c r="J16" s="15">
        <f>J4</f>
        <v>45809</v>
      </c>
      <c r="K16" s="15">
        <f>K4</f>
        <v>45839</v>
      </c>
      <c r="L16" s="15">
        <f>L4</f>
        <v>45870</v>
      </c>
      <c r="M16" s="15">
        <f>M4</f>
        <v>45901</v>
      </c>
      <c r="N16" s="15">
        <f>N4</f>
        <v>45931</v>
      </c>
      <c r="O16" s="15">
        <f>O4</f>
        <v>45962</v>
      </c>
      <c r="P16" s="15">
        <f>P4</f>
        <v>45992</v>
      </c>
      <c r="Q16" s="15">
        <f>Q4</f>
        <v>0</v>
      </c>
      <c r="R16" s="25" t="str">
        <f>R4</f>
        <v>YTD Feb</v>
      </c>
      <c r="ID16" s="24" t="e">
        <f>AVERAGE(IA16:IC16)</f>
        <v>#DIV/0!</v>
      </c>
    </row>
    <row r="17" spans="1:238" x14ac:dyDescent="0.2">
      <c r="A17" s="4" t="s">
        <v>5</v>
      </c>
      <c r="C17" s="7"/>
      <c r="E17" s="7">
        <f>IF(SUM([1]Data!JG9:JG16)=0,"",SUM([1]Data!JG9:JG16))</f>
        <v>21.544996209999997</v>
      </c>
      <c r="F17" s="7">
        <f>IF(SUM([1]Data!JH9:JH16)=0,"",SUM([1]Data!JH9:JH16))</f>
        <v>29.400495280000001</v>
      </c>
      <c r="G17" s="7" t="str">
        <f>IF(SUM([1]Data!JI9:JI16)=0,"",SUM([1]Data!JI9:JI16))</f>
        <v/>
      </c>
      <c r="H17" s="7" t="str">
        <f>IF(SUM([1]Data!JJ9:JJ16)=0,"",SUM([1]Data!JJ9:JJ16))</f>
        <v/>
      </c>
      <c r="I17" s="7" t="str">
        <f>IF(SUM([1]Data!JK9:JK16)=0,"",SUM([1]Data!JK9:JK16))</f>
        <v/>
      </c>
      <c r="J17" s="7" t="str">
        <f>IF(SUM([1]Data!JL9:JL16)=0,"",SUM([1]Data!JL9:JL16))</f>
        <v/>
      </c>
      <c r="K17" s="7" t="str">
        <f>IF(SUM([1]Data!JM9:JM16)=0,"",SUM([1]Data!JM9:JM16))</f>
        <v/>
      </c>
      <c r="L17" s="7" t="str">
        <f>IF(SUM([1]Data!JN9:JN16)=0,"",SUM([1]Data!JN9:JN16))</f>
        <v/>
      </c>
      <c r="M17" s="7" t="str">
        <f>IF(SUM([1]Data!JO9:JO16)=0,"",SUM([1]Data!JO9:JO16))</f>
        <v/>
      </c>
      <c r="N17" s="7" t="str">
        <f>IF(SUM([1]Data!JP9:JP16)=0,"",SUM([1]Data!JP9:JP16))</f>
        <v/>
      </c>
      <c r="O17" s="7" t="str">
        <f>IF(SUM([1]Data!JQ9:JQ16)=0,"",SUM([1]Data!JQ9:JQ16))</f>
        <v/>
      </c>
      <c r="P17" s="7" t="str">
        <f>IF(SUM([1]Data!JR9:JR16)=0,"",SUM([1]Data!JR9:JR16))</f>
        <v/>
      </c>
      <c r="R17" s="22">
        <f>SUM($E17:F17)</f>
        <v>50.945491489999995</v>
      </c>
    </row>
    <row r="18" spans="1:238" x14ac:dyDescent="0.2">
      <c r="A18" s="4" t="s">
        <v>4</v>
      </c>
      <c r="C18" s="8"/>
      <c r="E18" s="8">
        <f>IF(SUM([1]Data!JG21:JG28)=0,"",SUM([1]Data!JG21:JG28))</f>
        <v>11.035834879999996</v>
      </c>
      <c r="F18" s="8">
        <f>IF(SUM([1]Data!JH21:JH28)=0,"",SUM([1]Data!JH21:JH28))</f>
        <v>12.152904599999999</v>
      </c>
      <c r="G18" s="8" t="str">
        <f>IF(SUM([1]Data!JI21:JI28)=0,"",SUM([1]Data!JI21:JI28))</f>
        <v/>
      </c>
      <c r="H18" s="8" t="str">
        <f>IF(SUM([1]Data!JJ21:JJ28)=0,"",SUM([1]Data!JJ21:JJ28))</f>
        <v/>
      </c>
      <c r="I18" s="8" t="str">
        <f>IF(SUM([1]Data!JK21:JK28)=0,"",SUM([1]Data!JK21:JK28))</f>
        <v/>
      </c>
      <c r="J18" s="8" t="str">
        <f>IF(SUM([1]Data!JL21:JL28)=0,"",SUM([1]Data!JL21:JL28))</f>
        <v/>
      </c>
      <c r="K18" s="8" t="str">
        <f>IF(SUM([1]Data!JM21:JM28)=0,"",SUM([1]Data!JM21:JM28))</f>
        <v/>
      </c>
      <c r="L18" s="8" t="str">
        <f>IF(SUM([1]Data!JN21:JN28)=0,"",SUM([1]Data!JN21:JN28))</f>
        <v/>
      </c>
      <c r="M18" s="8" t="str">
        <f>IF(SUM([1]Data!JO21:JO28)=0,"",SUM([1]Data!JO21:JO28))</f>
        <v/>
      </c>
      <c r="N18" s="8" t="str">
        <f>IF(SUM([1]Data!JP21:JP28)=0,"",SUM([1]Data!JP21:JP28))</f>
        <v/>
      </c>
      <c r="O18" s="8" t="str">
        <f>IF(SUM([1]Data!JQ21:JQ28)=0,"",SUM([1]Data!JQ21:JQ28))</f>
        <v/>
      </c>
      <c r="P18" s="8" t="str">
        <f>IF(SUM([1]Data!JR21:JR28)=0,"",SUM([1]Data!JR21:JR28))</f>
        <v/>
      </c>
      <c r="R18" s="23">
        <f>SUM($E18:F18)</f>
        <v>23.188739479999995</v>
      </c>
    </row>
    <row r="19" spans="1:238" x14ac:dyDescent="0.2">
      <c r="A19" s="4" t="s">
        <v>3</v>
      </c>
      <c r="C19" s="7"/>
      <c r="E19" s="7">
        <f>IF(OR(E17="",E18=""),"",SUM(E17:E18))</f>
        <v>32.58083108999999</v>
      </c>
      <c r="F19" s="7">
        <f>IF(OR(F17="",F18=""),"",SUM(F17:F18))</f>
        <v>41.553399880000001</v>
      </c>
      <c r="G19" s="7" t="str">
        <f>IF(OR(G17="",G18=""),"",SUM(G17:G18))</f>
        <v/>
      </c>
      <c r="H19" s="7" t="str">
        <f>IF(OR(H17="",H18=""),"",SUM(H17:H18))</f>
        <v/>
      </c>
      <c r="I19" s="7" t="str">
        <f>IF(OR(I17="",I18=""),"",SUM(I17:I18))</f>
        <v/>
      </c>
      <c r="J19" s="7" t="str">
        <f>IF(OR(J17="",J18=""),"",SUM(J17:J18))</f>
        <v/>
      </c>
      <c r="K19" s="7" t="str">
        <f>IF(OR(K17="",K18=""),"",SUM(K17:K18))</f>
        <v/>
      </c>
      <c r="L19" s="7" t="str">
        <f>IF(OR(L17="",L18=""),"",SUM(L17:L18))</f>
        <v/>
      </c>
      <c r="M19" s="7" t="str">
        <f>IF(OR(M17="",M18=""),"",SUM(M17:M18))</f>
        <v/>
      </c>
      <c r="N19" s="7" t="str">
        <f>IF(OR(N17="",N18=""),"",SUM(N17:N18))</f>
        <v/>
      </c>
      <c r="O19" s="7" t="str">
        <f>IF(OR(O17="",O18=""),"",SUM(O17:O18))</f>
        <v/>
      </c>
      <c r="P19" s="7" t="str">
        <f>IF(OR(P17="",P18=""),"",SUM(P17:P18))</f>
        <v/>
      </c>
      <c r="R19" s="22">
        <f>SUM(R17:R18)</f>
        <v>74.13423096999999</v>
      </c>
    </row>
    <row r="20" spans="1:238" ht="14.25" x14ac:dyDescent="0.2">
      <c r="A20" s="4"/>
      <c r="C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R20" s="21"/>
      <c r="IC20" s="1">
        <v>0.30997675000000002</v>
      </c>
      <c r="ID20" s="29">
        <f>AVERAGE(IA20:IC20)</f>
        <v>0.30997675000000002</v>
      </c>
    </row>
    <row r="21" spans="1:238" x14ac:dyDescent="0.2">
      <c r="A21" s="4" t="s">
        <v>2</v>
      </c>
      <c r="C21" s="36"/>
      <c r="E21" s="7">
        <f>IF([1]Data!JG33=0,"",[1]Data!JG33*0.9)</f>
        <v>26.538596999999999</v>
      </c>
      <c r="F21" s="7">
        <f>IF([1]Data!JH33=0,"",[1]Data!JH33*0.9)</f>
        <v>41.092548299999997</v>
      </c>
      <c r="G21" s="7" t="str">
        <f>IF([1]Data!JI33=0,"",[1]Data!JI33*0.9)</f>
        <v/>
      </c>
      <c r="H21" s="7" t="str">
        <f>IF([1]Data!JJ33=0,"",[1]Data!JJ33*0.9)</f>
        <v/>
      </c>
      <c r="I21" s="7" t="str">
        <f>IF([1]Data!JK33=0,"",[1]Data!JK33*0.9)</f>
        <v/>
      </c>
      <c r="J21" s="7" t="str">
        <f>IF([1]Data!JL33=0,"",[1]Data!JL33*0.9)</f>
        <v/>
      </c>
      <c r="K21" s="7" t="str">
        <f>IF([1]Data!JM33=0,"",[1]Data!JM33*0.9)</f>
        <v/>
      </c>
      <c r="L21" s="7" t="str">
        <f>IF([1]Data!JN33=0,"",[1]Data!JN33*0.9)</f>
        <v/>
      </c>
      <c r="M21" s="7" t="str">
        <f>IF([1]Data!JO33=0,"",[1]Data!JO33*0.9)</f>
        <v/>
      </c>
      <c r="N21" s="7" t="str">
        <f>IF([1]Data!JP33=0,"",[1]Data!JP33*0.9)</f>
        <v/>
      </c>
      <c r="O21" s="7" t="str">
        <f>IF([1]Data!JQ33=0,"",[1]Data!JQ33*0.9)</f>
        <v/>
      </c>
      <c r="P21" s="7" t="str">
        <f>IF([1]Data!JR33=0,"",[1]Data!JR33*0.9)</f>
        <v/>
      </c>
      <c r="R21" s="22">
        <f>SUM($E21:F21)</f>
        <v>67.6311453</v>
      </c>
    </row>
    <row r="22" spans="1:238" x14ac:dyDescent="0.2">
      <c r="A22" s="4" t="s">
        <v>1</v>
      </c>
      <c r="C22" s="8"/>
      <c r="E22" s="8">
        <f>IF([1]Data!JG34=0,"",[1]Data!JG34*0.9)</f>
        <v>11.6957466</v>
      </c>
      <c r="F22" s="8">
        <f>IF([1]Data!JH34=0,"",[1]Data!JH34*0.9)</f>
        <v>13.9994604</v>
      </c>
      <c r="G22" s="8" t="str">
        <f>IF([1]Data!JI34=0,"",[1]Data!JI34*0.9)</f>
        <v/>
      </c>
      <c r="H22" s="8" t="str">
        <f>IF([1]Data!JJ34=0,"",[1]Data!JJ34*0.9)</f>
        <v/>
      </c>
      <c r="I22" s="8" t="str">
        <f>IF([1]Data!JK34=0,"",[1]Data!JK34*0.9)</f>
        <v/>
      </c>
      <c r="J22" s="8" t="str">
        <f>IF([1]Data!JL34=0,"",[1]Data!JL34*0.9)</f>
        <v/>
      </c>
      <c r="K22" s="8" t="str">
        <f>IF([1]Data!JM34=0,"",[1]Data!JM34*0.9)</f>
        <v/>
      </c>
      <c r="L22" s="8" t="str">
        <f>IF([1]Data!JN34=0,"",[1]Data!JN34*0.9)</f>
        <v/>
      </c>
      <c r="M22" s="8" t="str">
        <f>IF([1]Data!JO34=0,"",[1]Data!JO34*0.9)</f>
        <v/>
      </c>
      <c r="N22" s="8" t="str">
        <f>IF([1]Data!JP34=0,"",[1]Data!JP34*0.9)</f>
        <v/>
      </c>
      <c r="O22" s="8" t="str">
        <f>IF([1]Data!JQ34=0,"",[1]Data!JQ34*0.9)</f>
        <v/>
      </c>
      <c r="P22" s="8" t="str">
        <f>IF([1]Data!JR34=0,"",[1]Data!JR34*0.9)</f>
        <v/>
      </c>
      <c r="R22" s="23">
        <f>SUM($E22:F22)</f>
        <v>25.695207</v>
      </c>
    </row>
    <row r="23" spans="1:238" x14ac:dyDescent="0.2">
      <c r="A23" s="4" t="s">
        <v>18</v>
      </c>
      <c r="C23" s="7"/>
      <c r="E23" s="7">
        <f>IF(E21="","",SUM(E21:E22))</f>
        <v>38.234343600000003</v>
      </c>
      <c r="F23" s="7">
        <f>IF(F21="","",SUM(F21:F22))</f>
        <v>55.092008699999994</v>
      </c>
      <c r="G23" s="7" t="str">
        <f>IF(G21="","",SUM(G21:G22))</f>
        <v/>
      </c>
      <c r="H23" s="7" t="str">
        <f>IF(H21="","",SUM(H21:H22))</f>
        <v/>
      </c>
      <c r="I23" s="7" t="str">
        <f>IF(I21="","",SUM(I21:I22))</f>
        <v/>
      </c>
      <c r="J23" s="7" t="str">
        <f>IF(J21="","",SUM(J21:J22))</f>
        <v/>
      </c>
      <c r="K23" s="7" t="str">
        <f>IF(K21="","",SUM(K21:K22))</f>
        <v/>
      </c>
      <c r="L23" s="7" t="str">
        <f>IF(L21="","",SUM(L21:L22))</f>
        <v/>
      </c>
      <c r="M23" s="7" t="str">
        <f>IF(M21="","",SUM(M21:M22))</f>
        <v/>
      </c>
      <c r="N23" s="7" t="str">
        <f>IF(N21="","",SUM(N21:N22))</f>
        <v/>
      </c>
      <c r="O23" s="7" t="str">
        <f>IF(O21="","",SUM(O21:O22))</f>
        <v/>
      </c>
      <c r="P23" s="7" t="str">
        <f>IF(P21="","",SUM(P21:P22))</f>
        <v/>
      </c>
      <c r="R23" s="22">
        <f>SUM(R21:R22)</f>
        <v>93.326352299999996</v>
      </c>
    </row>
    <row r="24" spans="1:238" x14ac:dyDescent="0.2">
      <c r="A24" s="4"/>
      <c r="C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21"/>
    </row>
    <row r="25" spans="1:238" x14ac:dyDescent="0.2">
      <c r="A25" s="11" t="s">
        <v>0</v>
      </c>
      <c r="C25" s="7"/>
      <c r="E25" s="7">
        <f>IF(OR(E19="",E23=""),"",SUM(E19,E23))</f>
        <v>70.815174689999992</v>
      </c>
      <c r="F25" s="7">
        <f>IF(OR(F19="",F23=""),"",SUM(F19,F23))</f>
        <v>96.645408579999994</v>
      </c>
      <c r="G25" s="7" t="str">
        <f>IF(OR(G19="",G23=""),"",SUM(G19,G23))</f>
        <v/>
      </c>
      <c r="H25" s="7" t="str">
        <f>IF(OR(H19="",H23=""),"",SUM(H19,H23))</f>
        <v/>
      </c>
      <c r="I25" s="7" t="str">
        <f>IF(OR(I19="",I23=""),"",SUM(I19,I23))</f>
        <v/>
      </c>
      <c r="J25" s="7" t="str">
        <f>IF(OR(J19="",J23=""),"",SUM(J19,J23))</f>
        <v/>
      </c>
      <c r="K25" s="7" t="str">
        <f>IF(OR(K19="",K23=""),"",SUM(K19,K23))</f>
        <v/>
      </c>
      <c r="L25" s="7" t="str">
        <f>IF(OR(L19="",L23=""),"",SUM(L19,L23))</f>
        <v/>
      </c>
      <c r="M25" s="7" t="str">
        <f>IF(OR(M19="",M23=""),"",SUM(M19,M23))</f>
        <v/>
      </c>
      <c r="N25" s="7" t="str">
        <f>IF(OR(N19="",N23=""),"",SUM(N19,N23))</f>
        <v/>
      </c>
      <c r="O25" s="7" t="str">
        <f>IF(OR(O19="",O23=""),"",SUM(O19,O23))</f>
        <v/>
      </c>
      <c r="P25" s="7" t="str">
        <f>IF(OR(P19="",P23=""),"",SUM(P19,P23))</f>
        <v/>
      </c>
      <c r="R25" s="26">
        <f>SUM(R19,R23)</f>
        <v>167.46058326999997</v>
      </c>
    </row>
    <row r="26" spans="1:238" x14ac:dyDescent="0.2">
      <c r="A26" s="14"/>
      <c r="B26" s="12"/>
      <c r="C26" s="13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2"/>
    </row>
    <row r="27" spans="1:238" x14ac:dyDescent="0.2">
      <c r="A27" s="11"/>
      <c r="C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38" ht="19.5" x14ac:dyDescent="0.4">
      <c r="A28" s="10" t="s">
        <v>19</v>
      </c>
      <c r="C28" s="15"/>
      <c r="E28" s="15">
        <f>E4</f>
        <v>45658</v>
      </c>
      <c r="F28" s="15">
        <f>F4</f>
        <v>45689</v>
      </c>
      <c r="G28" s="15">
        <f>G4</f>
        <v>45717</v>
      </c>
      <c r="H28" s="15">
        <f>H4</f>
        <v>45748</v>
      </c>
      <c r="I28" s="15">
        <f>I4</f>
        <v>45778</v>
      </c>
      <c r="J28" s="15">
        <f>J4</f>
        <v>45809</v>
      </c>
      <c r="K28" s="15">
        <f>K4</f>
        <v>45839</v>
      </c>
      <c r="L28" s="15">
        <f>L4</f>
        <v>45870</v>
      </c>
      <c r="M28" s="15">
        <f>M4</f>
        <v>45901</v>
      </c>
      <c r="N28" s="15">
        <f>N4</f>
        <v>45931</v>
      </c>
      <c r="O28" s="15">
        <f>O4</f>
        <v>45962</v>
      </c>
      <c r="P28" s="15">
        <f>P4</f>
        <v>45992</v>
      </c>
      <c r="R28" s="25" t="str">
        <f>+R4</f>
        <v>YTD Feb</v>
      </c>
      <c r="ID28" s="24" t="e">
        <f>AVERAGE(IA28:IC28)</f>
        <v>#DIV/0!</v>
      </c>
    </row>
    <row r="29" spans="1:238" x14ac:dyDescent="0.2">
      <c r="A29" s="4" t="s">
        <v>5</v>
      </c>
      <c r="C29" s="7"/>
      <c r="E29" s="7">
        <f>IF(E17="","",ROUND(E17-E5,3))</f>
        <v>0.21099999999999999</v>
      </c>
      <c r="F29" s="7">
        <f>IF(F17="","",ROUND(F17-F5,3))</f>
        <v>8.0670000000000002</v>
      </c>
      <c r="G29" s="7" t="str">
        <f>IF(G17="","",ROUND(G17-G5,3))</f>
        <v/>
      </c>
      <c r="H29" s="7" t="str">
        <f>IF(H17="","",ROUND(H17-H5,3))</f>
        <v/>
      </c>
      <c r="I29" s="7" t="str">
        <f>IF(I17="","",ROUND(I17-I5,3))</f>
        <v/>
      </c>
      <c r="J29" s="7" t="str">
        <f>IF(J17="","",ROUND(J17-J5,3))</f>
        <v/>
      </c>
      <c r="K29" s="7" t="str">
        <f>IF(K17="","",ROUND(K17-K5,3))</f>
        <v/>
      </c>
      <c r="L29" s="7" t="str">
        <f>IF(L17="","",ROUND(L17-L5,3))</f>
        <v/>
      </c>
      <c r="M29" s="7" t="str">
        <f>IF(M17="","",ROUND(M17-M5,3))</f>
        <v/>
      </c>
      <c r="N29" s="7" t="str">
        <f>IF(N17="","",ROUND(N17-N5,3))</f>
        <v/>
      </c>
      <c r="O29" s="7" t="str">
        <f>IF(O17="","",ROUND(O17-O5,3))</f>
        <v/>
      </c>
      <c r="P29" s="7" t="str">
        <f>IF(P17="","",ROUND(P17-P5,3))</f>
        <v/>
      </c>
      <c r="R29" s="22">
        <f>IF(R17&gt;0,R17-R5,"")</f>
        <v>8.278448826510413</v>
      </c>
    </row>
    <row r="30" spans="1:238" x14ac:dyDescent="0.2">
      <c r="A30" s="4" t="s">
        <v>4</v>
      </c>
      <c r="C30" s="8"/>
      <c r="E30" s="8">
        <f>IF(E18="","",ROUND(E18-E6,3))</f>
        <v>0.55100000000000005</v>
      </c>
      <c r="F30" s="8">
        <f>IF(F18="","",ROUND(F18-F6,3))</f>
        <v>1.6679999999999999</v>
      </c>
      <c r="G30" s="8" t="str">
        <f>IF(G18="","",ROUND(G18-G6,3))</f>
        <v/>
      </c>
      <c r="H30" s="8" t="str">
        <f>IF(H18="","",ROUND(H18-H6,3))</f>
        <v/>
      </c>
      <c r="I30" s="8" t="str">
        <f>IF(I18="","",ROUND(I18-I6,3))</f>
        <v/>
      </c>
      <c r="J30" s="8" t="str">
        <f>IF(J18="","",ROUND(J18-J6,3))</f>
        <v/>
      </c>
      <c r="K30" s="8" t="str">
        <f>IF(K18="","",ROUND(K18-K6,3))</f>
        <v/>
      </c>
      <c r="L30" s="8" t="str">
        <f>IF(L18="","",ROUND(L18-L6,3))</f>
        <v/>
      </c>
      <c r="M30" s="8" t="str">
        <f>IF(M18="","",ROUND(M18-M6,3))</f>
        <v/>
      </c>
      <c r="N30" s="8" t="str">
        <f>IF(N18="","",ROUND(N18-N6,3))</f>
        <v/>
      </c>
      <c r="O30" s="8" t="str">
        <f>IF(O18="","",ROUND(O18-O6,3))</f>
        <v/>
      </c>
      <c r="P30" s="8" t="str">
        <f>IF(P18="","",ROUND(P18-P6,3))</f>
        <v/>
      </c>
      <c r="R30" s="23">
        <f>IF(R18&gt;0,R18-R6,"")</f>
        <v>2.219096461634237</v>
      </c>
    </row>
    <row r="31" spans="1:238" x14ac:dyDescent="0.2">
      <c r="A31" s="4" t="s">
        <v>3</v>
      </c>
      <c r="C31" s="7"/>
      <c r="E31" s="7">
        <f>IF(OR(E29="",E30=""),"",SUM(E29:E30))</f>
        <v>0.76200000000000001</v>
      </c>
      <c r="F31" s="7">
        <f>IF(OR(F29="",F30=""),"",SUM(F29:F30))</f>
        <v>9.7349999999999994</v>
      </c>
      <c r="G31" s="7" t="str">
        <f>IF(OR(G29="",G30=""),"",SUM(G29:G30))</f>
        <v/>
      </c>
      <c r="H31" s="7" t="str">
        <f>IF(OR(H29="",H30=""),"",SUM(H29:H30))</f>
        <v/>
      </c>
      <c r="I31" s="7" t="str">
        <f>IF(OR(I29="",I30=""),"",SUM(I29:I30))</f>
        <v/>
      </c>
      <c r="J31" s="7" t="str">
        <f>IF(OR(J29="",J30=""),"",SUM(J29:J30))</f>
        <v/>
      </c>
      <c r="K31" s="7" t="str">
        <f>IF(OR(K29="",K30=""),"",SUM(K29:K30))</f>
        <v/>
      </c>
      <c r="L31" s="7" t="str">
        <f>IF(OR(L29="",L30=""),"",SUM(L29:L30))</f>
        <v/>
      </c>
      <c r="M31" s="7" t="str">
        <f>IF(OR(M29="",M30=""),"",SUM(M29:M30))</f>
        <v/>
      </c>
      <c r="N31" s="7" t="str">
        <f>IF(OR(N29="",N30=""),"",SUM(N29:N30))</f>
        <v/>
      </c>
      <c r="O31" s="7" t="str">
        <f>IF(OR(O29="",O30=""),"",SUM(O29:O30))</f>
        <v/>
      </c>
      <c r="P31" s="7" t="str">
        <f>IF(OR(P29="",P30=""),"",SUM(P29:P30))</f>
        <v/>
      </c>
      <c r="R31" s="22">
        <f>IF(R19&gt;0,R29+R30,"")</f>
        <v>10.49754528814465</v>
      </c>
    </row>
    <row r="32" spans="1:238" x14ac:dyDescent="0.2">
      <c r="A32" s="4"/>
      <c r="C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22" t="str">
        <f>IF(R20="","",R20-R11)</f>
        <v/>
      </c>
    </row>
    <row r="33" spans="1:238" x14ac:dyDescent="0.2">
      <c r="A33" s="4" t="s">
        <v>2</v>
      </c>
      <c r="C33" s="7"/>
      <c r="E33" s="7">
        <f>IF(E21="","",ROUND(E21-E9,3))</f>
        <v>6.97</v>
      </c>
      <c r="F33" s="7">
        <f>IF(F21="","",ROUND(F21-F9,3))</f>
        <v>21.524000000000001</v>
      </c>
      <c r="G33" s="7" t="str">
        <f>IF(G21="","",ROUND(G21-G9,3))</f>
        <v/>
      </c>
      <c r="H33" s="7" t="str">
        <f>IF(H21="","",ROUND(H21-H9,3))</f>
        <v/>
      </c>
      <c r="I33" s="7" t="str">
        <f>IF(I21="","",ROUND(I21-I9,3))</f>
        <v/>
      </c>
      <c r="J33" s="7" t="str">
        <f>IF(J21="","",ROUND(J21-J9,3))</f>
        <v/>
      </c>
      <c r="K33" s="7" t="str">
        <f>IF(K21="","",ROUND(K21-K9,3))</f>
        <v/>
      </c>
      <c r="L33" s="7" t="str">
        <f>IF(L21="","",ROUND(L21-L9,3))</f>
        <v/>
      </c>
      <c r="M33" s="7" t="str">
        <f>IF(M21="","",ROUND(M21-M9,3))</f>
        <v/>
      </c>
      <c r="N33" s="7" t="str">
        <f>IF(N21="","",ROUND(N21-N9,3))</f>
        <v/>
      </c>
      <c r="O33" s="7" t="str">
        <f>IF(O21="","",ROUND(O21-O9,3))</f>
        <v/>
      </c>
      <c r="P33" s="7" t="str">
        <f>IF(P21="","",ROUND(P21-P9,3))</f>
        <v/>
      </c>
      <c r="R33" s="22">
        <f>IF(R21&gt;0,R21-R9,"")</f>
        <v>28.494620211455526</v>
      </c>
      <c r="ID33" s="1">
        <v>15.095370000000001</v>
      </c>
    </row>
    <row r="34" spans="1:238" x14ac:dyDescent="0.2">
      <c r="A34" s="4" t="s">
        <v>1</v>
      </c>
      <c r="C34" s="8"/>
      <c r="E34" s="8">
        <f>IF(E22="","",ROUND(E22-E10,3))</f>
        <v>-0.745</v>
      </c>
      <c r="F34" s="8">
        <f>IF(F22="","",ROUND(F22-F10,3))</f>
        <v>1.5589999999999999</v>
      </c>
      <c r="G34" s="8" t="str">
        <f>IF(G22="","",ROUND(G22-G10,3))</f>
        <v/>
      </c>
      <c r="H34" s="8" t="str">
        <f>IF(H22="","",ROUND(H22-H10,3))</f>
        <v/>
      </c>
      <c r="I34" s="8" t="str">
        <f>IF(I22="","",ROUND(I22-I10,3))</f>
        <v/>
      </c>
      <c r="J34" s="8" t="str">
        <f>IF(J22="","",ROUND(J22-J10,3))</f>
        <v/>
      </c>
      <c r="K34" s="8" t="str">
        <f>IF(K22="","",ROUND(K22-K10,3))</f>
        <v/>
      </c>
      <c r="L34" s="8" t="str">
        <f>IF(L22="","",ROUND(L22-L10,3))</f>
        <v/>
      </c>
      <c r="M34" s="8" t="str">
        <f>IF(M22="","",ROUND(M22-M10,3))</f>
        <v/>
      </c>
      <c r="N34" s="8" t="str">
        <f>IF(N22="","",ROUND(N22-N10,3))</f>
        <v/>
      </c>
      <c r="O34" s="8" t="str">
        <f>IF(O22="","",ROUND(O22-O10,3))</f>
        <v/>
      </c>
      <c r="P34" s="8" t="str">
        <f>IF(P22="","",ROUND(P22-P10,3))</f>
        <v/>
      </c>
      <c r="R34" s="23">
        <f>IF(R22&gt;0,R22-R10,"")</f>
        <v>0.81333136689108443</v>
      </c>
      <c r="ID34" s="1">
        <v>8.5201100000000007</v>
      </c>
    </row>
    <row r="35" spans="1:238" x14ac:dyDescent="0.2">
      <c r="A35" s="4" t="s">
        <v>18</v>
      </c>
      <c r="C35" s="7"/>
      <c r="E35" s="7">
        <f>IF(OR(E33="",E34=""),"",SUM(E33:E34))</f>
        <v>6.2249999999999996</v>
      </c>
      <c r="F35" s="7">
        <f>IF(OR(F33="",F34=""),"",SUM(F33:F34))</f>
        <v>23.083000000000002</v>
      </c>
      <c r="G35" s="7" t="str">
        <f>IF(OR(G33="",G34=""),"",SUM(G33:G34))</f>
        <v/>
      </c>
      <c r="H35" s="7" t="str">
        <f>IF(OR(H33="",H34=""),"",SUM(H33:H34))</f>
        <v/>
      </c>
      <c r="I35" s="7" t="str">
        <f>IF(OR(I33="",I34=""),"",SUM(I33:I34))</f>
        <v/>
      </c>
      <c r="J35" s="7" t="str">
        <f>IF(OR(J33="",J34=""),"",SUM(J33:J34))</f>
        <v/>
      </c>
      <c r="K35" s="7" t="str">
        <f>IF(OR(K33="",K34=""),"",SUM(K33:K34))</f>
        <v/>
      </c>
      <c r="L35" s="7" t="str">
        <f>IF(OR(L33="",L34=""),"",SUM(L33:L34))</f>
        <v/>
      </c>
      <c r="M35" s="7" t="str">
        <f>IF(OR(M33="",M34=""),"",SUM(M33:M34))</f>
        <v/>
      </c>
      <c r="N35" s="7" t="str">
        <f>IF(OR(N33="",N34=""),"",SUM(N33:N34))</f>
        <v/>
      </c>
      <c r="O35" s="7" t="str">
        <f>IF(OR(O33="",O34=""),"",SUM(O33:O34))</f>
        <v/>
      </c>
      <c r="P35" s="7" t="str">
        <f>IF(OR(P33="",P34=""),"",SUM(P33:P34))</f>
        <v/>
      </c>
      <c r="R35" s="22">
        <f>IF(R23&gt;0,R33+R34,"")</f>
        <v>29.307951578346611</v>
      </c>
    </row>
    <row r="36" spans="1:238" x14ac:dyDescent="0.2">
      <c r="R36" s="21"/>
    </row>
    <row r="37" spans="1:238" x14ac:dyDescent="0.2">
      <c r="A37" s="4" t="s">
        <v>0</v>
      </c>
      <c r="C37" s="7"/>
      <c r="E37" s="7">
        <f>IF(OR(E31="",E35=""),"",SUM(E31,E35))</f>
        <v>6.9870000000000001</v>
      </c>
      <c r="F37" s="7">
        <f>IF(OR(F31="",F35=""),"",SUM(F31,F35))</f>
        <v>32.817999999999998</v>
      </c>
      <c r="G37" s="7" t="str">
        <f>IF(OR(G31="",G35=""),"",SUM(G31,G35))</f>
        <v/>
      </c>
      <c r="H37" s="7" t="str">
        <f>IF(OR(H31="",H35=""),"",SUM(H31,H35))</f>
        <v/>
      </c>
      <c r="I37" s="7" t="str">
        <f>IF(OR(I31="",I35=""),"",SUM(I31,I35))</f>
        <v/>
      </c>
      <c r="J37" s="7" t="str">
        <f>IF(OR(J31="",J35=""),"",SUM(J31,J35))</f>
        <v/>
      </c>
      <c r="K37" s="7" t="str">
        <f>IF(OR(K31="",K35=""),"",SUM(K31,K35))</f>
        <v/>
      </c>
      <c r="L37" s="7" t="str">
        <f>IF(OR(L31="",L35=""),"",SUM(L31,L35))</f>
        <v/>
      </c>
      <c r="M37" s="7" t="str">
        <f>IF(OR(M31="",M35=""),"",SUM(M31,M35))</f>
        <v/>
      </c>
      <c r="N37" s="7" t="str">
        <f>IF(OR(N31="",N35=""),"",SUM(N31,N35))</f>
        <v/>
      </c>
      <c r="O37" s="7" t="str">
        <f>IF(OR(O31="",O35=""),"",SUM(O31,O35))</f>
        <v/>
      </c>
      <c r="P37" s="7" t="str">
        <f>IF(OR(P31="",P35=""),"",SUM(P31,P35))</f>
        <v/>
      </c>
      <c r="R37" s="22">
        <f>IF((R19*R23)&gt;0,R31+R35,"")</f>
        <v>39.805496866491261</v>
      </c>
    </row>
    <row r="38" spans="1:238" x14ac:dyDescent="0.2">
      <c r="A38" s="4"/>
      <c r="C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21"/>
    </row>
    <row r="39" spans="1:238" x14ac:dyDescent="0.2">
      <c r="A39" s="4"/>
      <c r="R39" s="21"/>
    </row>
    <row r="40" spans="1:238" x14ac:dyDescent="0.2">
      <c r="A40" s="4" t="s">
        <v>5</v>
      </c>
      <c r="C40" s="3"/>
      <c r="E40" s="3">
        <f>IF(E17="","",ROUND((E17/E5-1),3))</f>
        <v>0.01</v>
      </c>
      <c r="F40" s="3">
        <f>IF(F17="","",ROUND((F17/F5-1),3))</f>
        <v>0.378</v>
      </c>
      <c r="G40" s="3" t="str">
        <f>IF(G17="","",ROUND((G17/G5-1),3))</f>
        <v/>
      </c>
      <c r="H40" s="3" t="str">
        <f>IF(H17="","",ROUND((H17/H5-1),3))</f>
        <v/>
      </c>
      <c r="I40" s="3" t="str">
        <f>IF(I17="","",ROUND((I17/I5-1),3))</f>
        <v/>
      </c>
      <c r="J40" s="3" t="str">
        <f>IF(J17="","",ROUND((J17/J5-1),3))</f>
        <v/>
      </c>
      <c r="K40" s="3" t="str">
        <f>IF(K17="","",ROUND((K17/K5-1),3))</f>
        <v/>
      </c>
      <c r="L40" s="3" t="str">
        <f>IF(L17="","",ROUND((L17/L5-1),3))</f>
        <v/>
      </c>
      <c r="M40" s="3" t="str">
        <f>IF(M17="","",ROUND((M17/M5-1),3))</f>
        <v/>
      </c>
      <c r="N40" s="3" t="str">
        <f>IF(N17="","",ROUND((N17/N5-1),3))</f>
        <v/>
      </c>
      <c r="O40" s="3" t="str">
        <f>IF(O17="","",ROUND((O17/O5-1),3))</f>
        <v/>
      </c>
      <c r="P40" s="3" t="str">
        <f>IF(P17="","",ROUND((P17/P5-1),3))</f>
        <v/>
      </c>
      <c r="R40" s="19">
        <f>IF(R17&gt;0,R17/R5-1,"")</f>
        <v>0.19402443454545604</v>
      </c>
    </row>
    <row r="41" spans="1:238" x14ac:dyDescent="0.2">
      <c r="A41" s="4" t="s">
        <v>4</v>
      </c>
      <c r="C41" s="6"/>
      <c r="E41" s="6">
        <f>IF(E18="","",ROUND((E18/E6-1),3))</f>
        <v>5.2999999999999999E-2</v>
      </c>
      <c r="F41" s="6">
        <f>IF(F18="","",ROUND((F18/F6-1),3))</f>
        <v>0.159</v>
      </c>
      <c r="G41" s="6" t="str">
        <f>IF(G18="","",ROUND((G18/G6-1),3))</f>
        <v/>
      </c>
      <c r="H41" s="6" t="str">
        <f>IF(H18="","",ROUND((H18/H6-1),3))</f>
        <v/>
      </c>
      <c r="I41" s="6" t="str">
        <f>IF(I18="","",ROUND((I18/I6-1),3))</f>
        <v/>
      </c>
      <c r="J41" s="6" t="str">
        <f>IF(J18="","",ROUND((J18/J6-1),3))</f>
        <v/>
      </c>
      <c r="K41" s="6" t="str">
        <f>IF(K18="","",ROUND((K18/K6-1),3))</f>
        <v/>
      </c>
      <c r="L41" s="6" t="str">
        <f>IF(L18="","",ROUND((L18/L6-1),3))</f>
        <v/>
      </c>
      <c r="M41" s="6" t="str">
        <f>IF(M18="","",ROUND((M18/M6-1),3))</f>
        <v/>
      </c>
      <c r="N41" s="6" t="str">
        <f>IF(N18="","",ROUND((N18/N6-1),3))</f>
        <v/>
      </c>
      <c r="O41" s="6" t="str">
        <f>IF(O18="","",ROUND((O18/O6-1),3))</f>
        <v/>
      </c>
      <c r="P41" s="6" t="str">
        <f>IF(P18="","",ROUND((P18/P6-1),3))</f>
        <v/>
      </c>
      <c r="R41" s="20">
        <f>IF(R18&gt;0,R18/R6-1,"")</f>
        <v>0.10582423647797401</v>
      </c>
    </row>
    <row r="42" spans="1:238" x14ac:dyDescent="0.2">
      <c r="A42" s="4" t="s">
        <v>3</v>
      </c>
      <c r="C42" s="3"/>
      <c r="E42" s="3">
        <f>IF(E30="","",ROUND(E19/E7-1,3))</f>
        <v>2.4E-2</v>
      </c>
      <c r="F42" s="3">
        <f>IF(F30="","",ROUND(F19/F7-1,3))</f>
        <v>0.30599999999999999</v>
      </c>
      <c r="G42" s="3" t="str">
        <f>IF(G30="","",ROUND(G19/G7-1,3))</f>
        <v/>
      </c>
      <c r="H42" s="3" t="str">
        <f>IF(H30="","",ROUND(H19/H7-1,3))</f>
        <v/>
      </c>
      <c r="I42" s="3" t="str">
        <f>IF(I30="","",ROUND(I19/I7-1,3))</f>
        <v/>
      </c>
      <c r="J42" s="3" t="str">
        <f>IF(J30="","",ROUND(J19/J7-1,3))</f>
        <v/>
      </c>
      <c r="K42" s="3" t="str">
        <f>IF(K30="","",ROUND(K19/K7-1,3))</f>
        <v/>
      </c>
      <c r="L42" s="3" t="str">
        <f>IF(L30="","",ROUND(L19/L7-1,3))</f>
        <v/>
      </c>
      <c r="M42" s="3" t="str">
        <f>IF(M30="","",ROUND(M19/M7-1,3))</f>
        <v/>
      </c>
      <c r="N42" s="3" t="str">
        <f>IF(N30="","",ROUND(N19/N7-1,3))</f>
        <v/>
      </c>
      <c r="O42" s="3" t="str">
        <f>IF(O30="","",ROUND(O19/O7-1,3))</f>
        <v/>
      </c>
      <c r="P42" s="3" t="str">
        <f>IF(P30="","",ROUND(P19/P7-1,3))</f>
        <v/>
      </c>
      <c r="R42" s="19">
        <f>IF(R19&gt;0,R19/R7-1,"")</f>
        <v>0.16496059113804229</v>
      </c>
    </row>
    <row r="43" spans="1:238" x14ac:dyDescent="0.2">
      <c r="A43" s="4"/>
      <c r="C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R43" s="18"/>
    </row>
    <row r="44" spans="1:238" x14ac:dyDescent="0.2">
      <c r="A44" s="4" t="s">
        <v>2</v>
      </c>
      <c r="C44" s="3"/>
      <c r="E44" s="3">
        <f>IF(E21="","",ROUND((E21/E9-1),3))</f>
        <v>0.35599999999999998</v>
      </c>
      <c r="F44" s="3">
        <f>IF(F21="","",ROUND((F21/F9-1),3))</f>
        <v>1.1000000000000001</v>
      </c>
      <c r="G44" s="3" t="str">
        <f>IF(G21="","",ROUND((G21/G9-1),3))</f>
        <v/>
      </c>
      <c r="H44" s="3" t="str">
        <f>IF(H21="","",ROUND((H21/H9-1),3))</f>
        <v/>
      </c>
      <c r="I44" s="3" t="str">
        <f>IF(I21="","",ROUND((I21/I9-1),3))</f>
        <v/>
      </c>
      <c r="J44" s="3" t="str">
        <f>IF(J21="","",ROUND((J21/J9-1),3))</f>
        <v/>
      </c>
      <c r="K44" s="3" t="str">
        <f>IF(K21="","",ROUND((K21/K9-1),3))</f>
        <v/>
      </c>
      <c r="L44" s="3" t="str">
        <f>IF(L21="","",ROUND((L21/L9-1),3))</f>
        <v/>
      </c>
      <c r="M44" s="3" t="str">
        <f>IF(M21="","",ROUND((M21/M9-1),3))</f>
        <v/>
      </c>
      <c r="N44" s="3" t="str">
        <f>IF(N21="","",ROUND((N21/N9-1),3))</f>
        <v/>
      </c>
      <c r="O44" s="3" t="str">
        <f>IF(O21="","",ROUND((O21/O9-1),3))</f>
        <v/>
      </c>
      <c r="P44" s="3" t="str">
        <f>IF(P21="","",ROUND((P21/P9-1),3))</f>
        <v/>
      </c>
      <c r="R44" s="19">
        <f>IF(R21&gt;0,R21/R9-1,"")</f>
        <v>0.72808253024477376</v>
      </c>
    </row>
    <row r="45" spans="1:238" x14ac:dyDescent="0.2">
      <c r="A45" s="4" t="s">
        <v>1</v>
      </c>
      <c r="C45" s="6"/>
      <c r="E45" s="6">
        <f>IF(E22="","",ROUND((E22/E10-1),3))</f>
        <v>-0.06</v>
      </c>
      <c r="F45" s="6">
        <f>IF(F22="","",ROUND((F22/F10-1),3))</f>
        <v>0.125</v>
      </c>
      <c r="G45" s="6" t="str">
        <f>IF(G22="","",ROUND((G22/G10-1),3))</f>
        <v/>
      </c>
      <c r="H45" s="6" t="str">
        <f>IF(H22="","",ROUND((H22/H10-1),3))</f>
        <v/>
      </c>
      <c r="I45" s="6" t="str">
        <f>IF(I22="","",ROUND((I22/I10-1),3))</f>
        <v/>
      </c>
      <c r="J45" s="6" t="str">
        <f>IF(J22="","",ROUND((J22/J10-1),3))</f>
        <v/>
      </c>
      <c r="K45" s="6" t="str">
        <f>IF(K22="","",ROUND((K22/K10-1),3))</f>
        <v/>
      </c>
      <c r="L45" s="6" t="str">
        <f>IF(L22="","",ROUND((L22/L10-1),3))</f>
        <v/>
      </c>
      <c r="M45" s="6" t="str">
        <f>IF(M22="","",ROUND((M22/M10-1),3))</f>
        <v/>
      </c>
      <c r="N45" s="6" t="str">
        <f>IF(N22="","",ROUND((N22/N10-1),3))</f>
        <v/>
      </c>
      <c r="O45" s="6" t="str">
        <f>IF(O22="","",ROUND((O22/O10-1),3))</f>
        <v/>
      </c>
      <c r="P45" s="6" t="str">
        <f>IF(P22="","",ROUND((P22/P10-1),3))</f>
        <v/>
      </c>
      <c r="R45" s="20">
        <f>IF(R22&gt;0,R22/R10-1,"")</f>
        <v>3.2687703245684263E-2</v>
      </c>
    </row>
    <row r="46" spans="1:238" x14ac:dyDescent="0.2">
      <c r="A46" s="4" t="s">
        <v>18</v>
      </c>
      <c r="C46" s="3"/>
      <c r="E46" s="3">
        <f>IF(E34="","",ROUND(E23/E11-1,3))</f>
        <v>0.19400000000000001</v>
      </c>
      <c r="F46" s="3">
        <f>IF(F34="","",ROUND(F23/F11-1,3))</f>
        <v>0.72099999999999997</v>
      </c>
      <c r="G46" s="3" t="str">
        <f>IF(G34="","",ROUND(G23/G11-1,3))</f>
        <v/>
      </c>
      <c r="H46" s="3" t="str">
        <f>IF(H34="","",ROUND(H23/H11-1,3))</f>
        <v/>
      </c>
      <c r="I46" s="3" t="str">
        <f>IF(I34="","",ROUND(I23/I11-1,3))</f>
        <v/>
      </c>
      <c r="J46" s="3" t="str">
        <f>IF(J34="","",ROUND(J23/J11-1,3))</f>
        <v/>
      </c>
      <c r="K46" s="3" t="str">
        <f>IF(K34="","",ROUND(K23/K11-1,3))</f>
        <v/>
      </c>
      <c r="L46" s="3" t="str">
        <f>IF(L34="","",ROUND(L23/L11-1,3))</f>
        <v/>
      </c>
      <c r="M46" s="3" t="str">
        <f>IF(M34="","",ROUND(M23/M11-1,3))</f>
        <v/>
      </c>
      <c r="N46" s="3" t="str">
        <f>IF(N34="","",ROUND(N23/N11-1,3))</f>
        <v/>
      </c>
      <c r="O46" s="3" t="str">
        <f>IF(O34="","",ROUND(O23/O11-1,3))</f>
        <v/>
      </c>
      <c r="P46" s="3" t="str">
        <f>IF(P34="","",ROUND(P23/P11-1,3))</f>
        <v/>
      </c>
      <c r="R46" s="19">
        <f>IF(R23&gt;0,R23/R11-1,"")</f>
        <v>0.45780511927773859</v>
      </c>
    </row>
    <row r="47" spans="1:238" x14ac:dyDescent="0.2"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R47" s="18"/>
    </row>
    <row r="48" spans="1:238" x14ac:dyDescent="0.2">
      <c r="A48" s="4" t="s">
        <v>0</v>
      </c>
      <c r="C48" s="3"/>
      <c r="E48" s="3">
        <f>IF(E25="","",ROUND((E25/E13-1),3))</f>
        <v>0.109</v>
      </c>
      <c r="F48" s="3">
        <f>IF(F25="","",ROUND((F25/F13-1),3))</f>
        <v>0.51400000000000001</v>
      </c>
      <c r="G48" s="3" t="str">
        <f>IF(G25="","",ROUND((G25/G13-1),3))</f>
        <v/>
      </c>
      <c r="H48" s="3" t="str">
        <f>IF(H25="","",ROUND((H25/H13-1),3))</f>
        <v/>
      </c>
      <c r="I48" s="3" t="str">
        <f>IF(I25="","",ROUND((I25/I13-1),3))</f>
        <v/>
      </c>
      <c r="J48" s="3" t="str">
        <f>IF(J25="","",ROUND((J25/J13-1),3))</f>
        <v/>
      </c>
      <c r="K48" s="3" t="str">
        <f>IF(K25="","",ROUND((K25/K13-1),3))</f>
        <v/>
      </c>
      <c r="L48" s="3" t="str">
        <f>IF(L25="","",ROUND((L25/L13-1),3))</f>
        <v/>
      </c>
      <c r="M48" s="3" t="str">
        <f>IF(M25="","",ROUND((M25/M13-1),3))</f>
        <v/>
      </c>
      <c r="N48" s="3" t="str">
        <f>IF(N25="","",ROUND((N25/N13-1),3))</f>
        <v/>
      </c>
      <c r="O48" s="3" t="str">
        <f>IF(O25="","",ROUND((O25/O13-1),3))</f>
        <v/>
      </c>
      <c r="P48" s="3" t="str">
        <f>IF(P25="","",ROUND((P25/P13-1),3))</f>
        <v/>
      </c>
      <c r="R48" s="17">
        <f>IF((R19*R23)&gt;0,R25/R13-1,"")</f>
        <v>0.31182068798002205</v>
      </c>
    </row>
    <row r="50" spans="7:234" x14ac:dyDescent="0.2">
      <c r="G50" s="3"/>
    </row>
    <row r="55" spans="7:234" x14ac:dyDescent="0.2">
      <c r="O55" s="7"/>
    </row>
    <row r="57" spans="7:234" x14ac:dyDescent="0.2">
      <c r="HO57" s="1">
        <v>45413</v>
      </c>
      <c r="HQ57" s="1">
        <v>8252376.75</v>
      </c>
      <c r="HS57" s="1">
        <v>2042432.01</v>
      </c>
      <c r="HT57" s="1">
        <v>3326529.95</v>
      </c>
      <c r="HU57" s="1">
        <v>1318501.05</v>
      </c>
      <c r="HV57" s="1">
        <v>575459.25</v>
      </c>
      <c r="HW57" s="1">
        <v>301744.43</v>
      </c>
      <c r="HY57" s="1">
        <v>95308.42</v>
      </c>
      <c r="HZ57" s="1">
        <v>15912351.860000001</v>
      </c>
    </row>
    <row r="58" spans="7:234" x14ac:dyDescent="0.2">
      <c r="HO58" s="1">
        <v>45413</v>
      </c>
      <c r="HQ58" s="1">
        <v>3436429.89</v>
      </c>
      <c r="HS58" s="1">
        <v>1383528.39</v>
      </c>
      <c r="HT58" s="1">
        <v>2131413.88</v>
      </c>
      <c r="HU58" s="1">
        <v>788105</v>
      </c>
      <c r="HV58" s="1">
        <v>339495.69</v>
      </c>
      <c r="HW58" s="1">
        <v>187617.95</v>
      </c>
      <c r="HY58" s="1">
        <v>64228.38</v>
      </c>
      <c r="HZ58" s="1">
        <v>8330819.1800000006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8242-C638-4A1B-B3D3-0BB161CD2D3B}">
  <sheetPr>
    <tabColor theme="4" tint="-0.249977111117893"/>
    <pageSetUpPr fitToPage="1"/>
  </sheetPr>
  <dimension ref="A1:IY52"/>
  <sheetViews>
    <sheetView view="pageBreakPreview" topLeftCell="A30" zoomScale="80" zoomScaleNormal="90" zoomScaleSheetLayoutView="80" workbookViewId="0">
      <selection activeCell="C85" sqref="C85"/>
    </sheetView>
  </sheetViews>
  <sheetFormatPr defaultRowHeight="12.75" x14ac:dyDescent="0.2"/>
  <cols>
    <col min="1" max="1" width="33.85546875" style="1" customWidth="1"/>
    <col min="2" max="2" width="1.28515625" style="1" customWidth="1"/>
    <col min="3" max="3" width="11.5703125" style="1" customWidth="1"/>
    <col min="4" max="4" width="1.28515625" style="1" customWidth="1"/>
    <col min="5" max="16" width="8.7109375" style="1" customWidth="1"/>
    <col min="17" max="17" width="1.28515625" style="1" customWidth="1"/>
    <col min="18" max="18" width="9.7109375" style="1" customWidth="1"/>
    <col min="19" max="16384" width="9.140625" style="1"/>
  </cols>
  <sheetData>
    <row r="1" spans="1:259" ht="19.5" x14ac:dyDescent="0.4">
      <c r="A1" s="16" t="s">
        <v>25</v>
      </c>
    </row>
    <row r="2" spans="1:259" ht="19.5" x14ac:dyDescent="0.4">
      <c r="A2" s="35" t="s">
        <v>24</v>
      </c>
    </row>
    <row r="3" spans="1:259" ht="10.5" customHeight="1" x14ac:dyDescent="0.25">
      <c r="A3" s="34"/>
    </row>
    <row r="4" spans="1:259" ht="19.5" x14ac:dyDescent="0.4">
      <c r="A4" s="10" t="s">
        <v>23</v>
      </c>
      <c r="C4" s="33" t="s">
        <v>22</v>
      </c>
      <c r="E4" s="15">
        <v>45292</v>
      </c>
      <c r="F4" s="15">
        <v>45323</v>
      </c>
      <c r="G4" s="15">
        <v>45352</v>
      </c>
      <c r="H4" s="15">
        <v>45383</v>
      </c>
      <c r="I4" s="15">
        <v>45413</v>
      </c>
      <c r="J4" s="15">
        <v>45444</v>
      </c>
      <c r="K4" s="15">
        <v>45474</v>
      </c>
      <c r="L4" s="15">
        <v>45505</v>
      </c>
      <c r="M4" s="15">
        <v>45536</v>
      </c>
      <c r="N4" s="15">
        <v>45566</v>
      </c>
      <c r="O4" s="15">
        <v>45597</v>
      </c>
      <c r="P4" s="15">
        <v>45627</v>
      </c>
      <c r="R4" s="25" t="s">
        <v>21</v>
      </c>
    </row>
    <row r="5" spans="1:259" x14ac:dyDescent="0.2">
      <c r="A5" s="4" t="s">
        <v>5</v>
      </c>
      <c r="C5" s="30">
        <f>SUM(E5:P5)</f>
        <v>228.23277155</v>
      </c>
      <c r="E5" s="7">
        <f>IF(SUM([1]Data!IU9:IU16)=0,"",SUM([1]Data!IU9:IU16))</f>
        <v>16.508458100000002</v>
      </c>
      <c r="F5" s="7">
        <f>IF(SUM([1]Data!IV9:IV16)=0,"",SUM([1]Data!IV9:IV16))</f>
        <v>18.299236110000002</v>
      </c>
      <c r="G5" s="7">
        <f>IF(SUM([1]Data!IW9:IW16)=0,"",SUM([1]Data!IW9:IW16))</f>
        <v>14.618488280000003</v>
      </c>
      <c r="H5" s="7">
        <f>IF(SUM([1]Data!IX9:IX16)=0,"",SUM([1]Data!IX9:IX16))</f>
        <v>18.673253499999998</v>
      </c>
      <c r="I5" s="7">
        <f>IF(SUM([1]Data!IY9:IY16)=0,"",SUM([1]Data!IY9:IY16))</f>
        <v>17.179078330000003</v>
      </c>
      <c r="J5" s="7">
        <f>IF(SUM([1]Data!IZ9:IZ16)=0,"",SUM([1]Data!IZ9:IZ16))</f>
        <v>17.121948040000003</v>
      </c>
      <c r="K5" s="7">
        <f>IF(SUM([1]Data!JA9:JA16)=0,"",SUM([1]Data!JA9:JA16))</f>
        <v>18.091904630000002</v>
      </c>
      <c r="L5" s="7">
        <f>IF(SUM([1]Data!JB9:JB16)=0,"",SUM([1]Data!JB9:JB16))</f>
        <v>22.849488660000006</v>
      </c>
      <c r="M5" s="7">
        <f>IF(SUM([1]Data!JC9:JC16)=0,"",SUM([1]Data!JC9:JC16))</f>
        <v>22.330216050000004</v>
      </c>
      <c r="N5" s="7">
        <f>IF(SUM([1]Data!JD9:JD16)=0,"",SUM([1]Data!JD9:JD16))</f>
        <v>18.131655079999998</v>
      </c>
      <c r="O5" s="7">
        <f>IF(SUM([1]Data!JE9:JE16)=0,"",SUM([1]Data!JE9:JE16))</f>
        <v>24.412302349999997</v>
      </c>
      <c r="P5" s="7">
        <f>IF(SUM([1]Data!JF9:JF16)=0,"",SUM([1]Data!JF9:JF16))</f>
        <v>20.016742419999996</v>
      </c>
      <c r="R5" s="22">
        <f>SUM($E5:F5)</f>
        <v>34.807694210000008</v>
      </c>
      <c r="S5" s="27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259" x14ac:dyDescent="0.2">
      <c r="A6" s="4" t="s">
        <v>4</v>
      </c>
      <c r="C6" s="31">
        <f>SUM(E6:P6)</f>
        <v>113.35222340000001</v>
      </c>
      <c r="E6" s="8">
        <f>IF(SUM([1]Data!IU21:IU28)=0,"",SUM([1]Data!IU21:IU28))</f>
        <v>7.6705380299999995</v>
      </c>
      <c r="F6" s="8">
        <f>IF(SUM([1]Data!IV21:IV28)=0,"",SUM([1]Data!IV21:IV28))</f>
        <v>9.0841798100000002</v>
      </c>
      <c r="G6" s="8">
        <f>IF(SUM([1]Data!IW21:IW28)=0,"",SUM([1]Data!IW21:IW28))</f>
        <v>7.7321593599999998</v>
      </c>
      <c r="H6" s="8">
        <f>IF(SUM([1]Data!IX21:IX28)=0,"",SUM([1]Data!IX21:IX28))</f>
        <v>8.1962668300000008</v>
      </c>
      <c r="I6" s="8">
        <f>IF(SUM([1]Data!IY21:IY28)=0,"",SUM([1]Data!IY21:IY28))</f>
        <v>9.1656196099999985</v>
      </c>
      <c r="J6" s="8">
        <f>IF(SUM([1]Data!IZ21:IZ28)=0,"",SUM([1]Data!IZ21:IZ28))</f>
        <v>9.6583525899999998</v>
      </c>
      <c r="K6" s="8">
        <f>IF(SUM([1]Data!JA21:JA28)=0,"",SUM([1]Data!JA21:JA28))</f>
        <v>8.5474969000000023</v>
      </c>
      <c r="L6" s="8">
        <f>IF(SUM([1]Data!JB21:JB28)=0,"",SUM([1]Data!JB21:JB28))</f>
        <v>11.09453738</v>
      </c>
      <c r="M6" s="8">
        <f>IF(SUM([1]Data!JC21:JC28)=0,"",SUM([1]Data!JC21:JC28))</f>
        <v>11.667241630000001</v>
      </c>
      <c r="N6" s="8">
        <f>IF(SUM([1]Data!JD21:JD28)=0,"",SUM([1]Data!JD21:JD28))</f>
        <v>10.147173759999999</v>
      </c>
      <c r="O6" s="8">
        <f>IF(SUM([1]Data!JE21:JE28)=0,"",SUM([1]Data!JE21:JE28))</f>
        <v>10.728163659999998</v>
      </c>
      <c r="P6" s="8">
        <f>IF(SUM([1]Data!JF21:JF28)=0,"",SUM([1]Data!JF21:JF28))</f>
        <v>9.6604938400000009</v>
      </c>
      <c r="R6" s="23">
        <f>SUM($E6:F6)</f>
        <v>16.754717839999998</v>
      </c>
      <c r="T6" s="32"/>
    </row>
    <row r="7" spans="1:259" x14ac:dyDescent="0.2">
      <c r="A7" s="4" t="s">
        <v>3</v>
      </c>
      <c r="C7" s="30">
        <f>SUM(C5:C6)</f>
        <v>341.58499495000001</v>
      </c>
      <c r="E7" s="7">
        <f>IF(OR(E5="",E6=""),"",SUM(E5:E6))</f>
        <v>24.178996130000002</v>
      </c>
      <c r="F7" s="7">
        <f>IF(OR(F5="",F6=""),"",SUM(F5:F6))</f>
        <v>27.383415920000004</v>
      </c>
      <c r="G7" s="7">
        <f>IF(OR(G5="",G6=""),"",SUM(G5:G6))</f>
        <v>22.350647640000002</v>
      </c>
      <c r="H7" s="7">
        <f>IF(OR(H5="",H6=""),"",SUM(H5:H6))</f>
        <v>26.86952033</v>
      </c>
      <c r="I7" s="7">
        <f>IF(OR(I5="",I6=""),"",SUM(I5:I6))</f>
        <v>26.344697940000003</v>
      </c>
      <c r="J7" s="7">
        <f>IF(OR(J5="",J6=""),"",SUM(J5:J6))</f>
        <v>26.780300630000003</v>
      </c>
      <c r="K7" s="7">
        <f>IF(OR(K5="",K6=""),"",SUM(K5:K6))</f>
        <v>26.639401530000004</v>
      </c>
      <c r="L7" s="7">
        <f>IF(OR(L5="",L6=""),"",SUM(L5:L6))</f>
        <v>33.944026040000004</v>
      </c>
      <c r="M7" s="7">
        <f>IF(OR(M5="",M6=""),"",SUM(M5:M6))</f>
        <v>33.997457680000004</v>
      </c>
      <c r="N7" s="7">
        <f>IF(OR(N5="",N6=""),"",SUM(N5:N6))</f>
        <v>28.278828839999996</v>
      </c>
      <c r="O7" s="7">
        <f>IF(OR(O5="",O6=""),"",SUM(O5:O6))</f>
        <v>35.140466009999997</v>
      </c>
      <c r="P7" s="7">
        <f>IF(OR(P5="",P6=""),"",SUM(P5:P6))</f>
        <v>29.677236259999997</v>
      </c>
      <c r="R7" s="22">
        <f>SUM(R5:R6)</f>
        <v>51.562412050000006</v>
      </c>
      <c r="T7" s="32"/>
    </row>
    <row r="8" spans="1:259" ht="14.25" x14ac:dyDescent="0.2">
      <c r="A8" s="4"/>
      <c r="B8" s="8"/>
      <c r="C8" s="3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21"/>
      <c r="IX8" s="1">
        <v>0.42182910000000001</v>
      </c>
      <c r="IY8" s="29">
        <f>AVERAGE(IV8:IX8)</f>
        <v>0.42182910000000001</v>
      </c>
    </row>
    <row r="9" spans="1:259" x14ac:dyDescent="0.2">
      <c r="A9" s="4" t="s">
        <v>2</v>
      </c>
      <c r="C9" s="30">
        <f>SUM(E9:P9)</f>
        <v>253.96689149999997</v>
      </c>
      <c r="E9" s="7">
        <f>IF([1]Data!IU33=0,"",[1]Data!IU33*0.9)</f>
        <v>18.793991699999999</v>
      </c>
      <c r="F9" s="7">
        <f>IF([1]Data!IV33=0,"",[1]Data!IV33*0.9)</f>
        <v>37.516154399999998</v>
      </c>
      <c r="G9" s="7">
        <f>IF([1]Data!IW33=0,"",[1]Data!IW33*0.9)</f>
        <v>13.332247200000001</v>
      </c>
      <c r="H9" s="7">
        <f>IF([1]Data!IX33=0,"",[1]Data!IX33*0.9)</f>
        <v>14.5198278</v>
      </c>
      <c r="I9" s="7">
        <f>IF([1]Data!IY33=0,"",[1]Data!IY33*0.9)</f>
        <v>13.585833000000001</v>
      </c>
      <c r="J9" s="7">
        <f>IF([1]Data!IZ33=0,"",[1]Data!IZ33*0.9)</f>
        <v>18.3705876</v>
      </c>
      <c r="K9" s="7">
        <f>IF([1]Data!JA33=0,"",[1]Data!JA33*0.9)</f>
        <v>20.420736299999998</v>
      </c>
      <c r="L9" s="7">
        <f>IF([1]Data!JB33=0,"",[1]Data!JB33*0.9)</f>
        <v>29.107931400000002</v>
      </c>
      <c r="M9" s="7">
        <f>IF([1]Data!JC33=0,"",[1]Data!JC33*0.9)</f>
        <v>22.229701200000001</v>
      </c>
      <c r="N9" s="7">
        <f>IF([1]Data!JD33=0,"",[1]Data!JD33*0.9)</f>
        <v>18.1891845</v>
      </c>
      <c r="O9" s="7">
        <f>IF([1]Data!JE33=0,"",[1]Data!JE33*0.9)</f>
        <v>23.913427499999997</v>
      </c>
      <c r="P9" s="7">
        <f>IF([1]Data!JF33=0,"",[1]Data!JF33*0.9)</f>
        <v>23.9872689</v>
      </c>
      <c r="R9" s="22">
        <f>SUM($E9:F9)</f>
        <v>56.310146099999997</v>
      </c>
      <c r="S9" s="27"/>
      <c r="T9" s="32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259" x14ac:dyDescent="0.2">
      <c r="A10" s="4" t="s">
        <v>1</v>
      </c>
      <c r="C10" s="31">
        <f>SUM(E10:P10)</f>
        <v>123.79198140000001</v>
      </c>
      <c r="E10" s="8">
        <f>IF([1]Data!IU34=0,"",[1]Data!IU34*0.9)</f>
        <v>9.9514152000000013</v>
      </c>
      <c r="F10" s="8">
        <f>IF([1]Data!IV34=0,"",[1]Data!IV34*0.9)</f>
        <v>8.8319115000000004</v>
      </c>
      <c r="G10" s="8">
        <f>IF([1]Data!IW34=0,"",[1]Data!IW34*0.9)</f>
        <v>6.2133525000000001</v>
      </c>
      <c r="H10" s="8">
        <f>IF([1]Data!IX34=0,"",[1]Data!IX34*0.9)</f>
        <v>12.640065300000002</v>
      </c>
      <c r="I10" s="8">
        <f>IF([1]Data!IY34=0,"",[1]Data!IY34*0.9)</f>
        <v>7.9823646000000004</v>
      </c>
      <c r="J10" s="8">
        <f>IF([1]Data!IZ34=0,"",[1]Data!IZ34*0.9)</f>
        <v>7.0435170000000005</v>
      </c>
      <c r="K10" s="8">
        <f>IF([1]Data!JA34=0,"",[1]Data!JA34*0.9)</f>
        <v>11.060592300000001</v>
      </c>
      <c r="L10" s="8">
        <f>IF([1]Data!JB34=0,"",[1]Data!JB34*0.9)</f>
        <v>11.9378592</v>
      </c>
      <c r="M10" s="8">
        <f>IF([1]Data!JC34=0,"",[1]Data!JC34*0.9)</f>
        <v>11.7928233</v>
      </c>
      <c r="N10" s="8">
        <f>IF([1]Data!JD34=0,"",[1]Data!JD34*0.9)</f>
        <v>6.9439311000000004</v>
      </c>
      <c r="O10" s="8">
        <f>IF([1]Data!JE34=0,"",[1]Data!JE34*0.9)</f>
        <v>17.430483600000002</v>
      </c>
      <c r="P10" s="8">
        <f>IF([1]Data!JF34=0,"",[1]Data!JF34*0.9)</f>
        <v>11.963665799999999</v>
      </c>
      <c r="R10" s="23">
        <f>SUM($E10:F10)</f>
        <v>18.783326700000003</v>
      </c>
      <c r="S10" s="28"/>
      <c r="T10" s="32"/>
    </row>
    <row r="11" spans="1:259" x14ac:dyDescent="0.2">
      <c r="A11" s="4" t="s">
        <v>18</v>
      </c>
      <c r="C11" s="30">
        <f>SUM(C9:C10)</f>
        <v>377.75887289999997</v>
      </c>
      <c r="E11" s="7">
        <f>IF(E9="","",SUM(E9:E10))</f>
        <v>28.745406899999999</v>
      </c>
      <c r="F11" s="7">
        <f>IF(F9="","",SUM(F9:F10))</f>
        <v>46.348065899999995</v>
      </c>
      <c r="G11" s="7">
        <f>IF(G9="","",SUM(G9:G10))</f>
        <v>19.5455997</v>
      </c>
      <c r="H11" s="7">
        <f>IF(H9="","",SUM(H9:H10))</f>
        <v>27.159893100000001</v>
      </c>
      <c r="I11" s="7">
        <f>IF(I9="","",SUM(I9:I10))</f>
        <v>21.568197600000001</v>
      </c>
      <c r="J11" s="7">
        <f>IF(J9="","",SUM(J9:J10))</f>
        <v>25.414104600000002</v>
      </c>
      <c r="K11" s="7">
        <f>IF(K9="","",SUM(K9:K10))</f>
        <v>31.481328599999998</v>
      </c>
      <c r="L11" s="7">
        <f>IF(L9="","",SUM(L9:L10))</f>
        <v>41.045790600000004</v>
      </c>
      <c r="M11" s="7">
        <f>IF(M9="","",SUM(M9:M10))</f>
        <v>34.022524500000003</v>
      </c>
      <c r="N11" s="7">
        <f>IF(N9="","",SUM(N9:N10))</f>
        <v>25.1331156</v>
      </c>
      <c r="O11" s="7">
        <f>IF(O9="","",SUM(O9:O10))</f>
        <v>41.3439111</v>
      </c>
      <c r="P11" s="7">
        <f>IF(P9="","",SUM(P9:P10))</f>
        <v>35.950934699999998</v>
      </c>
      <c r="R11" s="22">
        <f>SUM(R9:R10)</f>
        <v>75.093472800000001</v>
      </c>
      <c r="T11" s="32"/>
    </row>
    <row r="12" spans="1:259" x14ac:dyDescent="0.2">
      <c r="A12" s="4"/>
      <c r="B12" s="8"/>
      <c r="C12" s="31"/>
      <c r="D12" s="8"/>
      <c r="E12" s="7" t="str">
        <f>IF(OR(E5="",E8=""),"",SUM(E5,E8))</f>
        <v/>
      </c>
      <c r="F12" s="7" t="str">
        <f>IF(OR(F5="",F8=""),"",SUM(F5,F8))</f>
        <v/>
      </c>
      <c r="G12" s="7" t="str">
        <f>IF(OR(G5="",G8=""),"",SUM(G5,G8))</f>
        <v/>
      </c>
      <c r="H12" s="7" t="str">
        <f>IF(OR(H5="",H8=""),"",SUM(H5,H8))</f>
        <v/>
      </c>
      <c r="I12" s="7" t="str">
        <f>IF(OR(I5="",I8=""),"",SUM(I5,I8))</f>
        <v/>
      </c>
      <c r="J12" s="7" t="str">
        <f>IF(OR(J5="",J8=""),"",SUM(J5,J8))</f>
        <v/>
      </c>
      <c r="K12" s="7" t="str">
        <f>IF(OR(K5="",K8=""),"",SUM(K5,K8))</f>
        <v/>
      </c>
      <c r="L12" s="7" t="str">
        <f>IF(OR(L5="",L8=""),"",SUM(L5,L8))</f>
        <v/>
      </c>
      <c r="M12" s="7" t="str">
        <f>IF(OR(M5="",M8=""),"",SUM(M5,M8))</f>
        <v/>
      </c>
      <c r="N12" s="7" t="str">
        <f>IF(OR(N5="",N8=""),"",SUM(N5,N8))</f>
        <v/>
      </c>
      <c r="O12" s="7" t="str">
        <f>IF(OR(O5="",O8=""),"",SUM(O5,O8))</f>
        <v/>
      </c>
      <c r="P12" s="7" t="str">
        <f>IF(OR(P5="",P8=""),"",SUM(P5,P8))</f>
        <v/>
      </c>
      <c r="R12" s="21"/>
    </row>
    <row r="13" spans="1:259" x14ac:dyDescent="0.2">
      <c r="A13" s="11" t="s">
        <v>0</v>
      </c>
      <c r="B13" s="7"/>
      <c r="C13" s="30">
        <f>SUM(C7,C11)</f>
        <v>719.34386784999992</v>
      </c>
      <c r="D13" s="7"/>
      <c r="E13" s="7">
        <f>IF(OR(E7="",E11=""),"",SUM(E7,E11))</f>
        <v>52.924403030000001</v>
      </c>
      <c r="F13" s="7">
        <f>IF(OR(F7="",F11=""),"",SUM(F7,F11))</f>
        <v>73.731481819999999</v>
      </c>
      <c r="G13" s="7">
        <f>IF(OR(G7="",G11=""),"",SUM(G7,G11))</f>
        <v>41.896247340000002</v>
      </c>
      <c r="H13" s="7">
        <f>IF(OR(H7="",H11=""),"",SUM(H7,H11))</f>
        <v>54.029413430000005</v>
      </c>
      <c r="I13" s="7">
        <f>IF(OR(I7="",I11=""),"",SUM(I7,I11))</f>
        <v>47.912895540000008</v>
      </c>
      <c r="J13" s="7">
        <f>IF(OR(J7="",J11=""),"",SUM(J7,J11))</f>
        <v>52.194405230000001</v>
      </c>
      <c r="K13" s="7">
        <f>IF(OR(K7="",K11=""),"",SUM(K7,K11))</f>
        <v>58.120730129999998</v>
      </c>
      <c r="L13" s="7">
        <f>IF(OR(L7="",L11=""),"",SUM(L7,L11))</f>
        <v>74.989816640000015</v>
      </c>
      <c r="M13" s="7">
        <f>IF(OR(M7="",M11=""),"",SUM(M7,M11))</f>
        <v>68.01998218</v>
      </c>
      <c r="N13" s="7">
        <f>IF(OR(N7="",N11=""),"",SUM(N7,N11))</f>
        <v>53.411944439999999</v>
      </c>
      <c r="O13" s="7">
        <f>IF(OR(O7="",O11=""),"",SUM(O7,O11))</f>
        <v>76.484377109999997</v>
      </c>
      <c r="P13" s="7">
        <f>IF(OR(P7="",P11=""),"",SUM(P7,P11))</f>
        <v>65.628170959999991</v>
      </c>
      <c r="R13" s="26">
        <f>SUM(R7,R11)</f>
        <v>126.65588485000001</v>
      </c>
    </row>
    <row r="14" spans="1:259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2"/>
    </row>
    <row r="15" spans="1:259" x14ac:dyDescent="0.2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T15" s="7"/>
    </row>
    <row r="16" spans="1:259" ht="19.5" x14ac:dyDescent="0.4">
      <c r="A16" s="10" t="s">
        <v>20</v>
      </c>
      <c r="E16" s="15">
        <v>45658</v>
      </c>
      <c r="F16" s="15">
        <v>45689</v>
      </c>
      <c r="G16" s="15">
        <v>45717</v>
      </c>
      <c r="H16" s="15">
        <v>45748</v>
      </c>
      <c r="I16" s="15">
        <v>45778</v>
      </c>
      <c r="J16" s="15">
        <v>45809</v>
      </c>
      <c r="K16" s="15">
        <v>45839</v>
      </c>
      <c r="L16" s="15">
        <v>45870</v>
      </c>
      <c r="M16" s="15">
        <v>45901</v>
      </c>
      <c r="N16" s="15">
        <v>45931</v>
      </c>
      <c r="O16" s="15">
        <v>45962</v>
      </c>
      <c r="P16" s="15">
        <v>45992</v>
      </c>
      <c r="R16" s="25" t="str">
        <f>R4</f>
        <v>YTD Feb</v>
      </c>
      <c r="IY16" s="24" t="e">
        <f>AVERAGE(IV16:IX16)</f>
        <v>#DIV/0!</v>
      </c>
    </row>
    <row r="17" spans="1:259" x14ac:dyDescent="0.2">
      <c r="A17" s="4" t="s">
        <v>5</v>
      </c>
      <c r="E17" s="7">
        <f>IF(SUM([1]Data!JG9:JG16)=0,"",SUM([1]Data!JG9:JG16))</f>
        <v>21.544996209999997</v>
      </c>
      <c r="F17" s="7">
        <f>IF(SUM([1]Data!JH9:JH16)=0,"",SUM([1]Data!JH9:JH16))</f>
        <v>29.400495280000001</v>
      </c>
      <c r="G17" s="7" t="str">
        <f>IF(SUM([1]Data!JI9:JI16)=0,"",SUM([1]Data!JI9:JI16))</f>
        <v/>
      </c>
      <c r="H17" s="7" t="str">
        <f>IF(SUM([1]Data!JJ9:JJ16)=0,"",SUM([1]Data!JJ9:JJ16))</f>
        <v/>
      </c>
      <c r="I17" s="7" t="str">
        <f>IF(SUM([1]Data!JK9:JK16)=0,"",SUM([1]Data!JK9:JK16))</f>
        <v/>
      </c>
      <c r="J17" s="7" t="str">
        <f>IF(SUM([1]Data!JL9:JL16)=0,"",SUM([1]Data!JL9:JL16))</f>
        <v/>
      </c>
      <c r="K17" s="7" t="str">
        <f>IF(SUM([1]Data!JM9:JM16)=0,"",SUM([1]Data!JM9:JM16))</f>
        <v/>
      </c>
      <c r="L17" s="7" t="str">
        <f>IF(SUM([1]Data!JN9:JN16)=0,"",SUM([1]Data!JN9:JN16))</f>
        <v/>
      </c>
      <c r="M17" s="7" t="str">
        <f>IF(SUM([1]Data!JO9:JO16)=0,"",SUM([1]Data!JO9:JO16))</f>
        <v/>
      </c>
      <c r="N17" s="7" t="str">
        <f>IF(SUM([1]Data!JP9:JP16)=0,"",SUM([1]Data!JP9:JP16))</f>
        <v/>
      </c>
      <c r="O17" s="7" t="str">
        <f>IF(SUM([1]Data!JQ9:JQ16)=0,"",SUM([1]Data!JQ9:JQ16))</f>
        <v/>
      </c>
      <c r="P17" s="7" t="str">
        <f>IF(SUM([1]Data!JR9:JR16)=0,"",SUM([1]Data!JR9:JR16))</f>
        <v/>
      </c>
      <c r="R17" s="22">
        <f>SUM($E17:F17)</f>
        <v>50.945491489999995</v>
      </c>
      <c r="T17" s="27"/>
      <c r="U17" s="27"/>
      <c r="V17" s="27"/>
      <c r="W17" s="27"/>
      <c r="X17" s="27"/>
    </row>
    <row r="18" spans="1:259" x14ac:dyDescent="0.2">
      <c r="A18" s="4" t="s">
        <v>4</v>
      </c>
      <c r="E18" s="8">
        <f>IF(SUM([1]Data!JG21:JG28)=0,"",SUM([1]Data!JG21:JG28))</f>
        <v>11.035834879999996</v>
      </c>
      <c r="F18" s="8">
        <f>IF(SUM([1]Data!JH21:JH28)=0,"",SUM([1]Data!JH21:JH28))</f>
        <v>12.152904599999999</v>
      </c>
      <c r="G18" s="8" t="str">
        <f>IF(SUM([1]Data!JI21:JI28)=0,"",SUM([1]Data!JI21:JI28))</f>
        <v/>
      </c>
      <c r="H18" s="8" t="str">
        <f>IF(SUM([1]Data!JJ21:JJ28)=0,"",SUM([1]Data!JJ21:JJ28))</f>
        <v/>
      </c>
      <c r="I18" s="8" t="str">
        <f>IF(SUM([1]Data!JK21:JK28)=0,"",SUM([1]Data!JK21:JK28))</f>
        <v/>
      </c>
      <c r="J18" s="8" t="str">
        <f>IF(SUM([1]Data!JL21:JL28)=0,"",SUM([1]Data!JL21:JL28))</f>
        <v/>
      </c>
      <c r="K18" s="8" t="str">
        <f>IF(SUM([1]Data!JM21:JM28)=0,"",SUM([1]Data!JM21:JM28))</f>
        <v/>
      </c>
      <c r="L18" s="8" t="str">
        <f>IF(SUM([1]Data!JN21:JN28)=0,"",SUM([1]Data!JN21:JN28))</f>
        <v/>
      </c>
      <c r="M18" s="8" t="str">
        <f>IF(SUM([1]Data!JO21:JO28)=0,"",SUM([1]Data!JO21:JO28))</f>
        <v/>
      </c>
      <c r="N18" s="8" t="str">
        <f>IF(SUM([1]Data!JP21:JP28)=0,"",SUM([1]Data!JP21:JP28))</f>
        <v/>
      </c>
      <c r="O18" s="8" t="str">
        <f>IF(SUM([1]Data!JQ21:JQ28)=0,"",SUM([1]Data!JQ21:JQ28))</f>
        <v/>
      </c>
      <c r="P18" s="8" t="str">
        <f>IF(SUM([1]Data!JR21:JR28)=0,"",SUM([1]Data!JR21:JR28))</f>
        <v/>
      </c>
      <c r="R18" s="23">
        <f>SUM($E18:F18)</f>
        <v>23.188739479999995</v>
      </c>
      <c r="T18" s="27"/>
    </row>
    <row r="19" spans="1:259" x14ac:dyDescent="0.2">
      <c r="A19" s="4" t="s">
        <v>3</v>
      </c>
      <c r="E19" s="7">
        <f>IF(OR(E17="",E18=""),"",SUM(E17:E18))</f>
        <v>32.58083108999999</v>
      </c>
      <c r="F19" s="7">
        <f>IF(OR(F17="",F18=""),"",SUM(F17:F18))</f>
        <v>41.553399880000001</v>
      </c>
      <c r="G19" s="7" t="str">
        <f>IF(OR(G17="",G18=""),"",SUM(G17:G18))</f>
        <v/>
      </c>
      <c r="H19" s="7" t="str">
        <f>IF(OR(H17="",H18=""),"",SUM(H17:H18))</f>
        <v/>
      </c>
      <c r="I19" s="7" t="str">
        <f>IF(OR(I17="",I18=""),"",SUM(I17:I18))</f>
        <v/>
      </c>
      <c r="J19" s="7" t="str">
        <f>IF(OR(J17="",J18=""),"",SUM(J17:J18))</f>
        <v/>
      </c>
      <c r="K19" s="7" t="str">
        <f>IF(OR(K17="",K18=""),"",SUM(K17:K18))</f>
        <v/>
      </c>
      <c r="L19" s="7" t="str">
        <f>IF(OR(L17="",L18=""),"",SUM(L17:L18))</f>
        <v/>
      </c>
      <c r="M19" s="7" t="str">
        <f>IF(OR(M17="",M18=""),"",SUM(M17:M18))</f>
        <v/>
      </c>
      <c r="N19" s="7" t="str">
        <f>IF(OR(N17="",N18=""),"",SUM(N17:N18))</f>
        <v/>
      </c>
      <c r="O19" s="7" t="str">
        <f>IF(OR(O17="",O18=""),"",SUM(O17:O18))</f>
        <v/>
      </c>
      <c r="P19" s="7" t="str">
        <f>IF(OR(P17="",P18=""),"",SUM(P17:P18))</f>
        <v/>
      </c>
      <c r="R19" s="22">
        <f>SUM(R17:R18)</f>
        <v>74.13423096999999</v>
      </c>
      <c r="T19" s="3"/>
    </row>
    <row r="20" spans="1:259" ht="14.25" x14ac:dyDescent="0.2">
      <c r="A20" s="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R20" s="21"/>
      <c r="IX20" s="1">
        <v>0.30997675000000002</v>
      </c>
      <c r="IY20" s="29">
        <f>AVERAGE(IV20:IX20)</f>
        <v>0.30997675000000002</v>
      </c>
    </row>
    <row r="21" spans="1:259" x14ac:dyDescent="0.2">
      <c r="A21" s="4" t="s">
        <v>2</v>
      </c>
      <c r="E21" s="7">
        <f>IF([1]Data!JG33=0,"",[1]Data!JG33*0.9)</f>
        <v>26.538596999999999</v>
      </c>
      <c r="F21" s="7">
        <f>IF([1]Data!JH33=0,"",[1]Data!JH33*0.9)</f>
        <v>41.092548299999997</v>
      </c>
      <c r="G21" s="7" t="str">
        <f>IF([1]Data!JI33=0,"",[1]Data!JI33*0.9)</f>
        <v/>
      </c>
      <c r="H21" s="7" t="str">
        <f>IF([1]Data!JJ33=0,"",[1]Data!JJ33*0.9)</f>
        <v/>
      </c>
      <c r="I21" s="7" t="str">
        <f>IF([1]Data!JK33=0,"",[1]Data!JK33*0.9)</f>
        <v/>
      </c>
      <c r="J21" s="7" t="str">
        <f>IF([1]Data!JL33=0,"",[1]Data!JL33*0.9)</f>
        <v/>
      </c>
      <c r="K21" s="7" t="str">
        <f>IF([1]Data!JM33=0,"",[1]Data!JM33*0.9)</f>
        <v/>
      </c>
      <c r="L21" s="7" t="str">
        <f>IF([1]Data!JN33=0,"",[1]Data!JN33*0.9)</f>
        <v/>
      </c>
      <c r="M21" s="7" t="str">
        <f>IF([1]Data!JO33=0,"",[1]Data!JO33*0.9)</f>
        <v/>
      </c>
      <c r="N21" s="7" t="str">
        <f>IF([1]Data!JP33=0,"",[1]Data!JP33*0.9)</f>
        <v/>
      </c>
      <c r="O21" s="7" t="str">
        <f>IF([1]Data!JQ33=0,"",[1]Data!JQ33*0.9)</f>
        <v/>
      </c>
      <c r="P21" s="7" t="str">
        <f>IF([1]Data!JR33=0,"",[1]Data!JR33*0.9)</f>
        <v/>
      </c>
      <c r="R21" s="22">
        <f>SUM($E21:F21)</f>
        <v>67.6311453</v>
      </c>
      <c r="T21" s="27"/>
      <c r="U21" s="27"/>
    </row>
    <row r="22" spans="1:259" x14ac:dyDescent="0.2">
      <c r="A22" s="4" t="s">
        <v>1</v>
      </c>
      <c r="E22" s="8">
        <f>IF([1]Data!JG34=0,"",[1]Data!JG34*0.9)</f>
        <v>11.6957466</v>
      </c>
      <c r="F22" s="8">
        <f>IF([1]Data!JH34=0,"",[1]Data!JH34*0.9)</f>
        <v>13.9994604</v>
      </c>
      <c r="G22" s="8" t="str">
        <f>IF([1]Data!JI34=0,"",[1]Data!JI34*0.9)</f>
        <v/>
      </c>
      <c r="H22" s="8" t="str">
        <f>IF([1]Data!JJ34=0,"",[1]Data!JJ34*0.9)</f>
        <v/>
      </c>
      <c r="I22" s="8" t="str">
        <f>IF([1]Data!JK34=0,"",[1]Data!JK34*0.9)</f>
        <v/>
      </c>
      <c r="J22" s="8" t="str">
        <f>IF([1]Data!JL34=0,"",[1]Data!JL34*0.9)</f>
        <v/>
      </c>
      <c r="K22" s="8" t="str">
        <f>IF([1]Data!JM34=0,"",[1]Data!JM34*0.9)</f>
        <v/>
      </c>
      <c r="L22" s="8" t="str">
        <f>IF([1]Data!JN34=0,"",[1]Data!JN34*0.9)</f>
        <v/>
      </c>
      <c r="M22" s="8" t="str">
        <f>IF([1]Data!JO34=0,"",[1]Data!JO34*0.9)</f>
        <v/>
      </c>
      <c r="N22" s="8" t="str">
        <f>IF([1]Data!JP34=0,"",[1]Data!JP34*0.9)</f>
        <v/>
      </c>
      <c r="O22" s="8" t="str">
        <f>IF([1]Data!JQ34=0,"",[1]Data!JQ34*0.9)</f>
        <v/>
      </c>
      <c r="P22" s="8" t="str">
        <f>IF([1]Data!JR34=0,"",[1]Data!JR34*0.9)</f>
        <v/>
      </c>
      <c r="R22" s="23">
        <f>SUM($E22:F22)</f>
        <v>25.695207</v>
      </c>
      <c r="T22" s="27"/>
      <c r="U22" s="28"/>
    </row>
    <row r="23" spans="1:259" x14ac:dyDescent="0.2">
      <c r="A23" s="4" t="s">
        <v>18</v>
      </c>
      <c r="E23" s="7">
        <f>IF(E21="","",SUM(E21:E22))</f>
        <v>38.234343600000003</v>
      </c>
      <c r="F23" s="7">
        <f>IF(F21="","",SUM(F21:F22))</f>
        <v>55.092008699999994</v>
      </c>
      <c r="G23" s="7" t="str">
        <f>IF(G21="","",SUM(G21:G22))</f>
        <v/>
      </c>
      <c r="H23" s="7" t="str">
        <f>IF(H21="","",SUM(H21:H22))</f>
        <v/>
      </c>
      <c r="I23" s="7" t="str">
        <f>IF(I21="","",SUM(I21:I22))</f>
        <v/>
      </c>
      <c r="J23" s="7" t="str">
        <f>IF(J21="","",SUM(J21:J22))</f>
        <v/>
      </c>
      <c r="K23" s="7" t="str">
        <f>IF(K21="","",SUM(K21:K22))</f>
        <v/>
      </c>
      <c r="L23" s="7" t="str">
        <f>IF(L21="","",SUM(L21:L22))</f>
        <v/>
      </c>
      <c r="M23" s="7" t="str">
        <f>IF(M21="","",SUM(M21:M22))</f>
        <v/>
      </c>
      <c r="N23" s="7" t="str">
        <f>IF(N21="","",SUM(N21:N22))</f>
        <v/>
      </c>
      <c r="O23" s="7" t="str">
        <f>IF(O21="","",SUM(O21:O22))</f>
        <v/>
      </c>
      <c r="P23" s="7" t="str">
        <f>IF(P21="","",SUM(P21:P22))</f>
        <v/>
      </c>
      <c r="R23" s="22">
        <f>SUM(R21:R22)</f>
        <v>93.326352299999996</v>
      </c>
      <c r="T23" s="27"/>
    </row>
    <row r="24" spans="1:259" x14ac:dyDescent="0.2">
      <c r="A24" s="4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R24" s="21"/>
    </row>
    <row r="25" spans="1:259" x14ac:dyDescent="0.2">
      <c r="A25" s="11" t="s">
        <v>0</v>
      </c>
      <c r="E25" s="7">
        <f>IF(OR(E19="",E23=""),"",SUM(E19,E23))</f>
        <v>70.815174689999992</v>
      </c>
      <c r="F25" s="7">
        <f>IF(OR(F19="",F23=""),"",SUM(F19,F23))</f>
        <v>96.645408579999994</v>
      </c>
      <c r="G25" s="7" t="str">
        <f>IF(OR(G19="",G23=""),"",SUM(G19,G23))</f>
        <v/>
      </c>
      <c r="H25" s="7" t="str">
        <f>IF(OR(H19="",H23=""),"",SUM(H19,H23))</f>
        <v/>
      </c>
      <c r="I25" s="7" t="str">
        <f>IF(OR(I19="",I23=""),"",SUM(I19,I23))</f>
        <v/>
      </c>
      <c r="J25" s="7" t="str">
        <f>IF(OR(J19="",J23=""),"",SUM(J19,J23))</f>
        <v/>
      </c>
      <c r="K25" s="7" t="str">
        <f>IF(OR(K19="",K23=""),"",SUM(K19,K23))</f>
        <v/>
      </c>
      <c r="L25" s="7" t="str">
        <f>IF(OR(L19="",L23=""),"",SUM(L19,L23))</f>
        <v/>
      </c>
      <c r="M25" s="7" t="str">
        <f>IF(OR(M19="",M23=""),"",SUM(M19,M23))</f>
        <v/>
      </c>
      <c r="N25" s="7" t="str">
        <f>IF(OR(N19="",N23=""),"",SUM(N19,N23))</f>
        <v/>
      </c>
      <c r="O25" s="7" t="str">
        <f>IF(OR(O19="",O23=""),"",SUM(O19,O23))</f>
        <v/>
      </c>
      <c r="P25" s="7" t="str">
        <f>IF(OR(P19="",P23=""),"",SUM(P19,P23))</f>
        <v/>
      </c>
      <c r="R25" s="26">
        <f>SUM(R19,R23)</f>
        <v>167.46058326999997</v>
      </c>
    </row>
    <row r="26" spans="1:259" x14ac:dyDescent="0.2">
      <c r="A26" s="14"/>
      <c r="B26" s="12"/>
      <c r="C26" s="13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2"/>
    </row>
    <row r="27" spans="1:259" x14ac:dyDescent="0.2">
      <c r="A27" s="11"/>
      <c r="C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9" ht="19.5" x14ac:dyDescent="0.4">
      <c r="A28" s="10" t="s">
        <v>19</v>
      </c>
      <c r="C28" s="15"/>
      <c r="E28" s="9" t="s">
        <v>17</v>
      </c>
      <c r="F28" s="9" t="s">
        <v>16</v>
      </c>
      <c r="G28" s="9" t="s">
        <v>15</v>
      </c>
      <c r="H28" s="9" t="s">
        <v>14</v>
      </c>
      <c r="I28" s="9" t="s">
        <v>13</v>
      </c>
      <c r="J28" s="9" t="s">
        <v>12</v>
      </c>
      <c r="K28" s="9" t="s">
        <v>11</v>
      </c>
      <c r="L28" s="9" t="s">
        <v>10</v>
      </c>
      <c r="M28" s="9" t="s">
        <v>9</v>
      </c>
      <c r="N28" s="9" t="s">
        <v>8</v>
      </c>
      <c r="O28" s="9" t="s">
        <v>7</v>
      </c>
      <c r="P28" s="9" t="s">
        <v>6</v>
      </c>
      <c r="R28" s="25" t="str">
        <f>+R4</f>
        <v>YTD Feb</v>
      </c>
      <c r="IY28" s="24" t="e">
        <f>AVERAGE(IV28:IX28)</f>
        <v>#DIV/0!</v>
      </c>
    </row>
    <row r="29" spans="1:259" x14ac:dyDescent="0.2">
      <c r="A29" s="4" t="s">
        <v>5</v>
      </c>
      <c r="C29" s="7"/>
      <c r="E29" s="7">
        <f>IF(E17="","",ROUND((E17-E5),3))</f>
        <v>5.0369999999999999</v>
      </c>
      <c r="F29" s="7">
        <f>IF(F17="","",ROUND((F17-F5),3))</f>
        <v>11.101000000000001</v>
      </c>
      <c r="G29" s="7" t="str">
        <f>IF(G17="","",ROUND((G17-G5),3))</f>
        <v/>
      </c>
      <c r="H29" s="7" t="str">
        <f>IF(H17="","",ROUND((H17-H5),3))</f>
        <v/>
      </c>
      <c r="I29" s="7" t="str">
        <f>IF(I17="","",ROUND((I17-I5),3))</f>
        <v/>
      </c>
      <c r="J29" s="7" t="str">
        <f>IF(J17="","",ROUND((J17-J5),3))</f>
        <v/>
      </c>
      <c r="K29" s="7" t="str">
        <f>IF(K17="","",ROUND((K17-K5),3))</f>
        <v/>
      </c>
      <c r="L29" s="7" t="str">
        <f>IF(L17="","",ROUND((L17-L5),3))</f>
        <v/>
      </c>
      <c r="M29" s="7" t="str">
        <f>IF(M17="","",ROUND((M17-M5),3))</f>
        <v/>
      </c>
      <c r="N29" s="7" t="str">
        <f>IF(N17="","",ROUND((N17-N5),3))</f>
        <v/>
      </c>
      <c r="O29" s="7" t="str">
        <f>IF(O17="","",ROUND((O17-O5),3))</f>
        <v/>
      </c>
      <c r="P29" s="7" t="str">
        <f>IF(P17="","",ROUND((P17-P5),3))</f>
        <v/>
      </c>
      <c r="R29" s="22">
        <f>IF(R17&gt;0,R17-R5,"")</f>
        <v>16.137797279999987</v>
      </c>
    </row>
    <row r="30" spans="1:259" x14ac:dyDescent="0.2">
      <c r="A30" s="4" t="s">
        <v>4</v>
      </c>
      <c r="C30" s="8"/>
      <c r="E30" s="8">
        <f>IF(E18="","",ROUND((E18-E6),3))</f>
        <v>3.3650000000000002</v>
      </c>
      <c r="F30" s="8">
        <f>IF(F18="","",ROUND((F18-F6),3))</f>
        <v>3.069</v>
      </c>
      <c r="G30" s="8" t="str">
        <f>IF(G18="","",ROUND((G18-G6),3))</f>
        <v/>
      </c>
      <c r="H30" s="8" t="str">
        <f>IF(H18="","",ROUND((H18-H6),3))</f>
        <v/>
      </c>
      <c r="I30" s="8" t="str">
        <f>IF(I18="","",ROUND((I18-I6),3))</f>
        <v/>
      </c>
      <c r="J30" s="8" t="str">
        <f>IF(J18="","",ROUND((J18-J6),3))</f>
        <v/>
      </c>
      <c r="K30" s="8" t="str">
        <f>IF(K18="","",ROUND((K18-K6),3))</f>
        <v/>
      </c>
      <c r="L30" s="8" t="str">
        <f>IF(L18="","",ROUND((L18-L6),3))</f>
        <v/>
      </c>
      <c r="M30" s="8" t="str">
        <f>IF(M18="","",ROUND((M18-M6),3))</f>
        <v/>
      </c>
      <c r="N30" s="8" t="str">
        <f>IF(N18="","",ROUND((N18-N6),3))</f>
        <v/>
      </c>
      <c r="O30" s="8" t="str">
        <f>IF(O18="","",ROUND((O18-O6),3))</f>
        <v/>
      </c>
      <c r="P30" s="8" t="str">
        <f>IF(P18="","",ROUND((P18-P6),3))</f>
        <v/>
      </c>
      <c r="R30" s="23">
        <f>IF(R18&gt;0,R18-R6,"")</f>
        <v>6.4340216399999974</v>
      </c>
    </row>
    <row r="31" spans="1:259" x14ac:dyDescent="0.2">
      <c r="A31" s="4" t="s">
        <v>3</v>
      </c>
      <c r="C31" s="7"/>
      <c r="E31" s="7">
        <f>IF(E19="","",E29+E30)</f>
        <v>8.402000000000001</v>
      </c>
      <c r="F31" s="7">
        <f>IF(F19="","",F29+F30)</f>
        <v>14.170000000000002</v>
      </c>
      <c r="G31" s="7" t="str">
        <f>IF(G19="","",G29+G30)</f>
        <v/>
      </c>
      <c r="H31" s="7" t="str">
        <f>IF(H19="","",H29+H30)</f>
        <v/>
      </c>
      <c r="I31" s="7" t="str">
        <f>IF(I19="","",I29+I30)</f>
        <v/>
      </c>
      <c r="J31" s="7" t="str">
        <f>IF(J19="","",J29+J30)</f>
        <v/>
      </c>
      <c r="K31" s="7" t="str">
        <f>IF(K19="","",K29+K30)</f>
        <v/>
      </c>
      <c r="L31" s="7" t="str">
        <f>IF(L19="","",L29+L30)</f>
        <v/>
      </c>
      <c r="M31" s="7" t="str">
        <f>IF(M19="","",M29+M30)</f>
        <v/>
      </c>
      <c r="N31" s="7" t="str">
        <f>IF(N19="","",N29+N30)</f>
        <v/>
      </c>
      <c r="O31" s="7" t="str">
        <f>IF(O19="","",O29+O30)</f>
        <v/>
      </c>
      <c r="P31" s="7" t="str">
        <f>IF(P19="","",P29+P30)</f>
        <v/>
      </c>
      <c r="R31" s="22">
        <f>IF(R19&gt;0,R29+R30,"")</f>
        <v>22.571818919999984</v>
      </c>
    </row>
    <row r="32" spans="1:259" x14ac:dyDescent="0.2">
      <c r="A32" s="4"/>
      <c r="C32" s="7"/>
      <c r="E32" s="7" t="str">
        <f>IF(E20="","",E20-E11)</f>
        <v/>
      </c>
      <c r="F32" s="7" t="str">
        <f>IF(F20="","",F20-F11)</f>
        <v/>
      </c>
      <c r="G32" s="7" t="str">
        <f>IF(G20="","",G20-G11)</f>
        <v/>
      </c>
      <c r="H32" s="7" t="str">
        <f>IF(H20="","",H20-H11)</f>
        <v/>
      </c>
      <c r="I32" s="7" t="str">
        <f>IF(I20="","",I20-I11)</f>
        <v/>
      </c>
      <c r="J32" s="7" t="str">
        <f>IF(J20="","",J20-J11)</f>
        <v/>
      </c>
      <c r="K32" s="7" t="str">
        <f>IF(K20="","",K20-K11)</f>
        <v/>
      </c>
      <c r="L32" s="7" t="str">
        <f>IF(L20="","",L20-L11)</f>
        <v/>
      </c>
      <c r="M32" s="7" t="str">
        <f>IF(M20="","",M20-M11)</f>
        <v/>
      </c>
      <c r="N32" s="7" t="str">
        <f>IF(N20="","",N20-N11)</f>
        <v/>
      </c>
      <c r="O32" s="7" t="str">
        <f>IF(O20="","",O20-O11)</f>
        <v/>
      </c>
      <c r="P32" s="7" t="str">
        <f>IF(P20="","",P20-P11)</f>
        <v/>
      </c>
      <c r="R32" s="22" t="str">
        <f>IF(R20="","",R20-R11)</f>
        <v/>
      </c>
    </row>
    <row r="33" spans="1:259" x14ac:dyDescent="0.2">
      <c r="A33" s="4" t="s">
        <v>2</v>
      </c>
      <c r="C33" s="7"/>
      <c r="E33" s="7">
        <f>IF(E21="","",ROUND((E21-E9),3))</f>
        <v>7.7450000000000001</v>
      </c>
      <c r="F33" s="7">
        <f>IF(F21="","",ROUND((F21-F9),3))</f>
        <v>3.5760000000000001</v>
      </c>
      <c r="G33" s="7" t="str">
        <f>IF(G21="","",ROUND((G21-G9),3))</f>
        <v/>
      </c>
      <c r="H33" s="7" t="str">
        <f>IF(H21="","",ROUND((H21-H9),3))</f>
        <v/>
      </c>
      <c r="I33" s="7" t="str">
        <f>IF(I21="","",ROUND((I21-I9),3))</f>
        <v/>
      </c>
      <c r="J33" s="7" t="str">
        <f>IF(J21="","",ROUND((J21-J9),3))</f>
        <v/>
      </c>
      <c r="K33" s="7" t="str">
        <f>IF(K21="","",ROUND((K21-K9),3))</f>
        <v/>
      </c>
      <c r="L33" s="7" t="str">
        <f>IF(L21="","",ROUND((L21-L9),3))</f>
        <v/>
      </c>
      <c r="M33" s="7" t="str">
        <f>IF(M21="","",ROUND((M21-M9),3))</f>
        <v/>
      </c>
      <c r="N33" s="7" t="str">
        <f>IF(N21="","",ROUND((N21-N9),3))</f>
        <v/>
      </c>
      <c r="O33" s="7" t="str">
        <f>IF(O21="","",ROUND((O21-O9),3))</f>
        <v/>
      </c>
      <c r="P33" s="7" t="str">
        <f>IF(P21="","",ROUND((P21-P9),3))</f>
        <v/>
      </c>
      <c r="R33" s="22">
        <f>IF(R21&gt;0,R21-R9,"")</f>
        <v>11.320999200000003</v>
      </c>
      <c r="IY33" s="1">
        <v>15.095370000000001</v>
      </c>
    </row>
    <row r="34" spans="1:259" x14ac:dyDescent="0.2">
      <c r="A34" s="4" t="s">
        <v>1</v>
      </c>
      <c r="C34" s="8"/>
      <c r="E34" s="8">
        <f>IF(E22="","",ROUND((E22-E10),3))</f>
        <v>1.744</v>
      </c>
      <c r="F34" s="8">
        <f>IF(F22="","",ROUND((F22-F10),3))</f>
        <v>5.1680000000000001</v>
      </c>
      <c r="G34" s="8" t="str">
        <f>IF(G22="","",ROUND((G22-G10),3))</f>
        <v/>
      </c>
      <c r="H34" s="8" t="str">
        <f>IF(H22="","",ROUND((H22-H10),3))</f>
        <v/>
      </c>
      <c r="I34" s="8" t="str">
        <f>IF(I22="","",ROUND((I22-I10),3))</f>
        <v/>
      </c>
      <c r="J34" s="8" t="str">
        <f>IF(J22="","",ROUND((J22-J10),3))</f>
        <v/>
      </c>
      <c r="K34" s="8" t="str">
        <f>IF(K22="","",ROUND((K22-K10),3))</f>
        <v/>
      </c>
      <c r="L34" s="8" t="str">
        <f>IF(L22="","",ROUND((L22-L10),3))</f>
        <v/>
      </c>
      <c r="M34" s="8" t="str">
        <f>IF(M22="","",ROUND((M22-M10),3))</f>
        <v/>
      </c>
      <c r="N34" s="8" t="str">
        <f>IF(N22="","",ROUND((N22-N10),3))</f>
        <v/>
      </c>
      <c r="O34" s="8" t="str">
        <f>IF(O22="","",ROUND((O22-O10),3))</f>
        <v/>
      </c>
      <c r="P34" s="8" t="str">
        <f>IF(P22="","",ROUND((P22-P10),3))</f>
        <v/>
      </c>
      <c r="R34" s="23">
        <f>IF(R22&gt;0,R22-R10,"")</f>
        <v>6.9118802999999964</v>
      </c>
      <c r="IY34" s="1">
        <v>8.5201100000000007</v>
      </c>
    </row>
    <row r="35" spans="1:259" x14ac:dyDescent="0.2">
      <c r="A35" s="4" t="s">
        <v>18</v>
      </c>
      <c r="C35" s="7"/>
      <c r="E35" s="7">
        <f>IF(E23="","",E33+E34)</f>
        <v>9.4890000000000008</v>
      </c>
      <c r="F35" s="7">
        <f>IF(F23="","",F33+F34)</f>
        <v>8.7439999999999998</v>
      </c>
      <c r="G35" s="7" t="str">
        <f>IF(G23="","",G33+G34)</f>
        <v/>
      </c>
      <c r="H35" s="7" t="str">
        <f>IF(H23="","",H33+H34)</f>
        <v/>
      </c>
      <c r="I35" s="7" t="str">
        <f>IF(I23="","",I33+I34)</f>
        <v/>
      </c>
      <c r="J35" s="7" t="str">
        <f>IF(J23="","",J33+J34)</f>
        <v/>
      </c>
      <c r="K35" s="7" t="str">
        <f>IF(K23="","",K33+K34)</f>
        <v/>
      </c>
      <c r="L35" s="7" t="str">
        <f>IF(L23="","",L33+L34)</f>
        <v/>
      </c>
      <c r="M35" s="7" t="str">
        <f>IF(M23="","",M33+M34)</f>
        <v/>
      </c>
      <c r="N35" s="7" t="str">
        <f>IF(N23="","",N33+N34)</f>
        <v/>
      </c>
      <c r="O35" s="7" t="str">
        <f>IF(O23="","",O33+O34)</f>
        <v/>
      </c>
      <c r="P35" s="7" t="str">
        <f>IF(P23="","",P33+P34)</f>
        <v/>
      </c>
      <c r="R35" s="22">
        <f>IF(R23&gt;0,R33+R34,"")</f>
        <v>18.232879499999999</v>
      </c>
    </row>
    <row r="36" spans="1:259" x14ac:dyDescent="0.2">
      <c r="R36" s="21"/>
    </row>
    <row r="37" spans="1:259" x14ac:dyDescent="0.2">
      <c r="A37" s="4" t="s">
        <v>0</v>
      </c>
      <c r="C37" s="7"/>
      <c r="E37" s="7">
        <f>IF(E25="","",E31+E35)</f>
        <v>17.891000000000002</v>
      </c>
      <c r="F37" s="7">
        <f>IF(F25="","",F31+F35)</f>
        <v>22.914000000000001</v>
      </c>
      <c r="G37" s="7" t="str">
        <f>IF(G25="","",G31+G35)</f>
        <v/>
      </c>
      <c r="H37" s="7" t="str">
        <f>IF(H25="","",H31+H35)</f>
        <v/>
      </c>
      <c r="I37" s="7" t="str">
        <f>IF(I25="","",I31+I35)</f>
        <v/>
      </c>
      <c r="J37" s="7" t="str">
        <f>IF(J25="","",J31+J35)</f>
        <v/>
      </c>
      <c r="K37" s="7" t="str">
        <f>IF(K25="","",K31+K35)</f>
        <v/>
      </c>
      <c r="L37" s="7" t="str">
        <f>IF(L25="","",L31+L35)</f>
        <v/>
      </c>
      <c r="M37" s="7" t="str">
        <f>IF(M25="","",M31+M35)</f>
        <v/>
      </c>
      <c r="N37" s="7" t="str">
        <f>IF(N25="","",N31+N35)</f>
        <v/>
      </c>
      <c r="O37" s="7" t="str">
        <f>IF(O25="","",O31+O35)</f>
        <v/>
      </c>
      <c r="P37" s="7" t="str">
        <f>IF(P25="","",P31+P35)</f>
        <v/>
      </c>
      <c r="R37" s="22">
        <f>IF((R19*R23)&gt;0,R31+R35,"")</f>
        <v>40.80469841999998</v>
      </c>
      <c r="T37" s="7"/>
    </row>
    <row r="38" spans="1:259" x14ac:dyDescent="0.2">
      <c r="A38" s="4"/>
      <c r="C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R38" s="21"/>
    </row>
    <row r="39" spans="1:259" x14ac:dyDescent="0.2">
      <c r="A39" s="4"/>
      <c r="R39" s="21"/>
    </row>
    <row r="40" spans="1:259" x14ac:dyDescent="0.2">
      <c r="A40" s="4" t="s">
        <v>5</v>
      </c>
      <c r="C40" s="3"/>
      <c r="E40" s="3">
        <f>IF(E17="","",ROUND((E17/E5-1),3))</f>
        <v>0.30499999999999999</v>
      </c>
      <c r="F40" s="3">
        <f>IF(F17="","",ROUND((F17/F5-1),3))</f>
        <v>0.60699999999999998</v>
      </c>
      <c r="G40" s="3" t="str">
        <f>IF(G17="","",ROUND((G17/G5-1),3))</f>
        <v/>
      </c>
      <c r="H40" s="3" t="str">
        <f>IF(H17="","",ROUND((H17/H5-1),3))</f>
        <v/>
      </c>
      <c r="I40" s="3" t="str">
        <f>IF(I17="","",ROUND((I17/I5-1),3))</f>
        <v/>
      </c>
      <c r="J40" s="3" t="str">
        <f>IF(J17="","",ROUND((J17/J5-1),3))</f>
        <v/>
      </c>
      <c r="K40" s="3" t="str">
        <f>IF(K17="","",ROUND((K17/K5-1),3))</f>
        <v/>
      </c>
      <c r="L40" s="3" t="str">
        <f>IF(L17="","",ROUND((L17/L5-1),3))</f>
        <v/>
      </c>
      <c r="M40" s="3" t="str">
        <f>IF(M17="","",ROUND((M17/M5-1),3))</f>
        <v/>
      </c>
      <c r="N40" s="3" t="str">
        <f>IF(N17="","",ROUND((N17/N5-1),3))</f>
        <v/>
      </c>
      <c r="O40" s="3" t="str">
        <f>IF(O17="","",ROUND((O17/O5-1),3))</f>
        <v/>
      </c>
      <c r="P40" s="3" t="str">
        <f>IF(P17="","",ROUND((P17/P5-1),3))</f>
        <v/>
      </c>
      <c r="R40" s="19">
        <f>IF(R17&gt;0,R17/R5-1,"")</f>
        <v>0.46362729983314188</v>
      </c>
    </row>
    <row r="41" spans="1:259" x14ac:dyDescent="0.2">
      <c r="A41" s="4" t="s">
        <v>4</v>
      </c>
      <c r="C41" s="6"/>
      <c r="E41" s="6">
        <f>IF(E18="","",ROUND((E18/E6-1),3))</f>
        <v>0.439</v>
      </c>
      <c r="F41" s="6">
        <f>IF(F18="","",ROUND((F18/F6-1),3))</f>
        <v>0.33800000000000002</v>
      </c>
      <c r="G41" s="6" t="str">
        <f>IF(G18="","",ROUND((G18/G6-1),3))</f>
        <v/>
      </c>
      <c r="H41" s="6" t="str">
        <f>IF(H18="","",ROUND((H18/H6-1),3))</f>
        <v/>
      </c>
      <c r="I41" s="6" t="str">
        <f>IF(I18="","",ROUND((I18/I6-1),3))</f>
        <v/>
      </c>
      <c r="J41" s="6" t="str">
        <f>IF(J18="","",ROUND((J18/J6-1),3))</f>
        <v/>
      </c>
      <c r="K41" s="6" t="str">
        <f>IF(K18="","",ROUND((K18/K6-1),3))</f>
        <v/>
      </c>
      <c r="L41" s="6" t="str">
        <f>IF(L18="","",ROUND((L18/L6-1),3))</f>
        <v/>
      </c>
      <c r="M41" s="6" t="str">
        <f>IF(M18="","",ROUND((M18/M6-1),3))</f>
        <v/>
      </c>
      <c r="N41" s="6" t="str">
        <f>IF(N18="","",ROUND((N18/N6-1),3))</f>
        <v/>
      </c>
      <c r="O41" s="6" t="str">
        <f>IF(O18="","",ROUND((O18/O6-1),3))</f>
        <v/>
      </c>
      <c r="P41" s="6" t="str">
        <f>IF(P18="","",ROUND((P18/P6-1),3))</f>
        <v/>
      </c>
      <c r="R41" s="20">
        <f>IF(R18&gt;0,R18/R6-1,"")</f>
        <v>0.38401253315287098</v>
      </c>
    </row>
    <row r="42" spans="1:259" x14ac:dyDescent="0.2">
      <c r="A42" s="4" t="s">
        <v>3</v>
      </c>
      <c r="C42" s="3"/>
      <c r="E42" s="3">
        <f>IF(E19="","",ROUND((E19/E7-1),3))</f>
        <v>0.34699999999999998</v>
      </c>
      <c r="F42" s="3">
        <f>IF(F19="","",ROUND((F19/F7-1),3))</f>
        <v>0.51700000000000002</v>
      </c>
      <c r="G42" s="3" t="str">
        <f>IF(G19="","",ROUND((G19/G7-1),3))</f>
        <v/>
      </c>
      <c r="H42" s="3" t="str">
        <f>IF(H19="","",ROUND((H19/H7-1),3))</f>
        <v/>
      </c>
      <c r="I42" s="3" t="str">
        <f>IF(I19="","",ROUND((I19/I7-1),3))</f>
        <v/>
      </c>
      <c r="J42" s="3" t="str">
        <f>IF(J19="","",ROUND((J19/J7-1),3))</f>
        <v/>
      </c>
      <c r="K42" s="3" t="str">
        <f>IF(K19="","",ROUND((K19/K7-1),3))</f>
        <v/>
      </c>
      <c r="L42" s="3" t="str">
        <f>IF(L19="","",ROUND((L19/L7-1),3))</f>
        <v/>
      </c>
      <c r="M42" s="3" t="str">
        <f>IF(M19="","",ROUND((M19/M7-1),3))</f>
        <v/>
      </c>
      <c r="N42" s="3" t="str">
        <f>IF(N19="","",ROUND((N19/N7-1),3))</f>
        <v/>
      </c>
      <c r="O42" s="3" t="str">
        <f>IF(O19="","",ROUND((O19/O7-1),3))</f>
        <v/>
      </c>
      <c r="P42" s="3" t="str">
        <f>IF(P19="","",ROUND((P19/P7-1),3))</f>
        <v/>
      </c>
      <c r="R42" s="19">
        <f>IF(R19&gt;0,R19/R7-1,"")</f>
        <v>0.43775723482664319</v>
      </c>
    </row>
    <row r="43" spans="1:259" x14ac:dyDescent="0.2">
      <c r="A43" s="4"/>
      <c r="C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R43" s="18"/>
    </row>
    <row r="44" spans="1:259" x14ac:dyDescent="0.2">
      <c r="A44" s="4" t="s">
        <v>2</v>
      </c>
      <c r="C44" s="3"/>
      <c r="E44" s="3">
        <f>IF(E21="","",ROUND((E21/E9-1),3))</f>
        <v>0.41199999999999998</v>
      </c>
      <c r="F44" s="3">
        <f>IF(F21="","",ROUND((F21/F9-1),3))</f>
        <v>9.5000000000000001E-2</v>
      </c>
      <c r="G44" s="3" t="str">
        <f>IF(G21="","",ROUND((G21/G9-1),3))</f>
        <v/>
      </c>
      <c r="H44" s="3" t="str">
        <f>IF(H21="","",ROUND((H21/H9-1),3))</f>
        <v/>
      </c>
      <c r="I44" s="3" t="str">
        <f>IF(I21="","",ROUND((I21/I9-1),3))</f>
        <v/>
      </c>
      <c r="J44" s="3" t="str">
        <f>IF(J21="","",ROUND((J21/J9-1),3))</f>
        <v/>
      </c>
      <c r="K44" s="3" t="str">
        <f>IF(K21="","",ROUND((K21/K9-1),3))</f>
        <v/>
      </c>
      <c r="L44" s="3" t="str">
        <f>IF(L21="","",ROUND((L21/L9-1),3))</f>
        <v/>
      </c>
      <c r="M44" s="3" t="str">
        <f>IF(M21="","",ROUND((M21/M9-1),3))</f>
        <v/>
      </c>
      <c r="N44" s="3" t="str">
        <f>IF(N21="","",ROUND((N21/N9-1),3))</f>
        <v/>
      </c>
      <c r="O44" s="3" t="str">
        <f>IF(O21="","",ROUND((O21/O9-1),3))</f>
        <v/>
      </c>
      <c r="P44" s="3" t="str">
        <f>IF(P21="","",ROUND((P21/P9-1),3))</f>
        <v/>
      </c>
      <c r="R44" s="19">
        <f>IF(R21&gt;0,R21/R9-1,"")</f>
        <v>0.20104723542885639</v>
      </c>
    </row>
    <row r="45" spans="1:259" x14ac:dyDescent="0.2">
      <c r="A45" s="4" t="s">
        <v>1</v>
      </c>
      <c r="C45" s="6"/>
      <c r="E45" s="6">
        <f>IF(E22="","",ROUND((E22/E10-1),3))</f>
        <v>0.17499999999999999</v>
      </c>
      <c r="F45" s="6">
        <f>IF(F22="","",ROUND((F22/F10-1),3))</f>
        <v>0.58499999999999996</v>
      </c>
      <c r="G45" s="6" t="str">
        <f>IF(G22="","",ROUND((G22/G10-1),3))</f>
        <v/>
      </c>
      <c r="H45" s="6" t="str">
        <f>IF(H22="","",ROUND((H22/H10-1),3))</f>
        <v/>
      </c>
      <c r="I45" s="6" t="str">
        <f>IF(I22="","",ROUND((I22/I10-1),3))</f>
        <v/>
      </c>
      <c r="J45" s="6" t="str">
        <f>IF(J22="","",ROUND((J22/J10-1),3))</f>
        <v/>
      </c>
      <c r="K45" s="6" t="str">
        <f>IF(K22="","",ROUND((K22/K10-1),3))</f>
        <v/>
      </c>
      <c r="L45" s="6" t="str">
        <f>IF(L22="","",ROUND((L22/L10-1),3))</f>
        <v/>
      </c>
      <c r="M45" s="6" t="str">
        <f>IF(M22="","",ROUND((M22/M10-1),3))</f>
        <v/>
      </c>
      <c r="N45" s="6" t="str">
        <f>IF(N22="","",ROUND((N22/N10-1),3))</f>
        <v/>
      </c>
      <c r="O45" s="6" t="str">
        <f>IF(O22="","",ROUND((O22/O10-1),3))</f>
        <v/>
      </c>
      <c r="P45" s="6" t="str">
        <f>IF(P22="","",ROUND((P22/P10-1),3))</f>
        <v/>
      </c>
      <c r="R45" s="20">
        <f>IF(R22&gt;0,R22/R10-1,"")</f>
        <v>0.36797956029801671</v>
      </c>
    </row>
    <row r="46" spans="1:259" x14ac:dyDescent="0.2">
      <c r="A46" s="4" t="s">
        <v>18</v>
      </c>
      <c r="C46" s="3"/>
      <c r="E46" s="3">
        <f>IF(E23="","",ROUND((E23/E11-1),3))</f>
        <v>0.33</v>
      </c>
      <c r="F46" s="3">
        <f>IF(F23="","",ROUND((F23/F11-1),3))</f>
        <v>0.189</v>
      </c>
      <c r="G46" s="3" t="str">
        <f>IF(G23="","",ROUND((G23/G11-1),3))</f>
        <v/>
      </c>
      <c r="H46" s="3" t="str">
        <f>IF(H23="","",ROUND((H23/H11-1),3))</f>
        <v/>
      </c>
      <c r="I46" s="3" t="str">
        <f>IF(I23="","",ROUND((I23/I11-1),3))</f>
        <v/>
      </c>
      <c r="J46" s="3" t="str">
        <f>IF(J23="","",ROUND((J23/J11-1),3))</f>
        <v/>
      </c>
      <c r="K46" s="3" t="str">
        <f>IF(K23="","",ROUND((K23/K11-1),3))</f>
        <v/>
      </c>
      <c r="L46" s="3" t="str">
        <f>IF(L23="","",ROUND((L23/L11-1),3))</f>
        <v/>
      </c>
      <c r="M46" s="3" t="str">
        <f>IF(M23="","",ROUND((M23/M11-1),3))</f>
        <v/>
      </c>
      <c r="N46" s="3" t="str">
        <f>IF(N23="","",ROUND((N23/N11-1),3))</f>
        <v/>
      </c>
      <c r="O46" s="3" t="str">
        <f>IF(O23="","",ROUND((O23/O11-1),3))</f>
        <v/>
      </c>
      <c r="P46" s="3" t="str">
        <f>IF(P23="","",ROUND((P23/P11-1),3))</f>
        <v/>
      </c>
      <c r="R46" s="19">
        <f>IF(R23&gt;0,R23/R11-1,"")</f>
        <v>0.24280245432995873</v>
      </c>
    </row>
    <row r="47" spans="1:259" x14ac:dyDescent="0.2"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R47" s="18"/>
    </row>
    <row r="48" spans="1:259" x14ac:dyDescent="0.2">
      <c r="A48" s="4" t="s">
        <v>0</v>
      </c>
      <c r="C48" s="3"/>
      <c r="E48" s="3">
        <f>IF(E25="","",ROUND((E25/E13-1),3))</f>
        <v>0.33800000000000002</v>
      </c>
      <c r="F48" s="3">
        <f>IF(F25="","",ROUND((F25/F13-1),3))</f>
        <v>0.311</v>
      </c>
      <c r="G48" s="3" t="str">
        <f>IF(G25="","",ROUND((G25/G13-1),3))</f>
        <v/>
      </c>
      <c r="H48" s="3" t="str">
        <f>IF(H25="","",ROUND((H25/H13-1),3))</f>
        <v/>
      </c>
      <c r="I48" s="3" t="str">
        <f>IF(I25="","",ROUND((I25/I13-1),3))</f>
        <v/>
      </c>
      <c r="J48" s="3" t="str">
        <f>IF(J25="","",ROUND((J25/J13-1),3))</f>
        <v/>
      </c>
      <c r="K48" s="3" t="str">
        <f>IF(K25="","",ROUND((K25/K13-1),3))</f>
        <v/>
      </c>
      <c r="L48" s="3" t="str">
        <f>IF(L25="","",ROUND((L25/L13-1),3))</f>
        <v/>
      </c>
      <c r="M48" s="3" t="str">
        <f>IF(M25="","",ROUND((M25/M13-1),3))</f>
        <v/>
      </c>
      <c r="N48" s="3" t="str">
        <f>IF(N25="","",ROUND((N25/N13-1),3))</f>
        <v/>
      </c>
      <c r="O48" s="3" t="str">
        <f>IF(O25="","",ROUND((O25/O13-1),3))</f>
        <v/>
      </c>
      <c r="P48" s="3" t="str">
        <f>IF(P25="","",ROUND((P25/P13-1),3))</f>
        <v/>
      </c>
      <c r="R48" s="17">
        <f>IF((R19*R23)&gt;0,R25/R13-1,"")</f>
        <v>0.32216977891177678</v>
      </c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25vFeb</vt:lpstr>
      <vt:lpstr>24v25</vt:lpstr>
      <vt:lpstr>'24v25'!Print_Area</vt:lpstr>
      <vt:lpstr>'25vFeb'!Print_Area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2025-02-14T18:45:44Z</dcterms:created>
  <dcterms:modified xsi:type="dcterms:W3CDTF">2025-02-14T18:47:02Z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