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GT_Shared\2025\2025 AAG Monthly Reports\Consolidated\04-2025\MTA Consolidated Reports pdfs\Excel &amp; Word\"/>
    </mc:Choice>
  </mc:AlternateContent>
  <xr:revisionPtr revIDLastSave="0" documentId="13_ncr:1_{D5EEECAD-20B8-4CA7-8274-1B594A8C06DD}" xr6:coauthVersionLast="47" xr6:coauthVersionMax="47" xr10:uidLastSave="{00000000-0000-0000-0000-000000000000}"/>
  <bookViews>
    <workbookView xWindow="23745" yWindow="2910" windowWidth="23340" windowHeight="11340" xr2:uid="{204A533D-E9BE-4925-832E-F1057D844F5C}"/>
  </bookViews>
  <sheets>
    <sheet name="25vFFP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'25vFFP'!$A$1:$R$48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M40" i="2"/>
  <c r="P33" i="2"/>
  <c r="O33" i="2"/>
  <c r="N33" i="2"/>
  <c r="M33" i="2"/>
  <c r="L33" i="2"/>
  <c r="K33" i="2"/>
  <c r="J33" i="2"/>
  <c r="I33" i="2"/>
  <c r="H33" i="2"/>
  <c r="R32" i="2"/>
  <c r="N29" i="2"/>
  <c r="M29" i="2"/>
  <c r="M31" i="2" s="1"/>
  <c r="L29" i="2"/>
  <c r="K29" i="2"/>
  <c r="ID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J23" i="2"/>
  <c r="P22" i="2"/>
  <c r="P45" i="2" s="1"/>
  <c r="O22" i="2"/>
  <c r="O45" i="2" s="1"/>
  <c r="N22" i="2"/>
  <c r="N34" i="2" s="1"/>
  <c r="N46" i="2" s="1"/>
  <c r="M22" i="2"/>
  <c r="M34" i="2" s="1"/>
  <c r="M46" i="2" s="1"/>
  <c r="L22" i="2"/>
  <c r="L34" i="2" s="1"/>
  <c r="L46" i="2" s="1"/>
  <c r="K22" i="2"/>
  <c r="K34" i="2" s="1"/>
  <c r="K46" i="2" s="1"/>
  <c r="J22" i="2"/>
  <c r="J34" i="2" s="1"/>
  <c r="J46" i="2" s="1"/>
  <c r="I22" i="2"/>
  <c r="I34" i="2" s="1"/>
  <c r="H22" i="2"/>
  <c r="H34" i="2" s="1"/>
  <c r="G22" i="2"/>
  <c r="G34" i="2" s="1"/>
  <c r="F22" i="2"/>
  <c r="F34" i="2" s="1"/>
  <c r="E22" i="2"/>
  <c r="P21" i="2"/>
  <c r="P44" i="2" s="1"/>
  <c r="O21" i="2"/>
  <c r="O44" i="2" s="1"/>
  <c r="N21" i="2"/>
  <c r="N44" i="2" s="1"/>
  <c r="M21" i="2"/>
  <c r="L21" i="2"/>
  <c r="L44" i="2" s="1"/>
  <c r="K21" i="2"/>
  <c r="K44" i="2" s="1"/>
  <c r="J21" i="2"/>
  <c r="J44" i="2" s="1"/>
  <c r="I21" i="2"/>
  <c r="I44" i="2" s="1"/>
  <c r="H21" i="2"/>
  <c r="H44" i="2" s="1"/>
  <c r="G21" i="2"/>
  <c r="G33" i="2" s="1"/>
  <c r="F21" i="2"/>
  <c r="F33" i="2" s="1"/>
  <c r="F35" i="2" s="1"/>
  <c r="E21" i="2"/>
  <c r="E33" i="2" s="1"/>
  <c r="JJ20" i="2"/>
  <c r="ID20" i="2"/>
  <c r="J19" i="2"/>
  <c r="I19" i="2"/>
  <c r="P18" i="2"/>
  <c r="P30" i="2" s="1"/>
  <c r="P42" i="2" s="1"/>
  <c r="O18" i="2"/>
  <c r="O30" i="2" s="1"/>
  <c r="O42" i="2" s="1"/>
  <c r="N18" i="2"/>
  <c r="N30" i="2" s="1"/>
  <c r="N42" i="2" s="1"/>
  <c r="M18" i="2"/>
  <c r="M30" i="2" s="1"/>
  <c r="M42" i="2" s="1"/>
  <c r="L18" i="2"/>
  <c r="L30" i="2" s="1"/>
  <c r="L42" i="2" s="1"/>
  <c r="K18" i="2"/>
  <c r="K30" i="2" s="1"/>
  <c r="K42" i="2" s="1"/>
  <c r="J18" i="2"/>
  <c r="J30" i="2" s="1"/>
  <c r="J42" i="2" s="1"/>
  <c r="I18" i="2"/>
  <c r="I30" i="2" s="1"/>
  <c r="H18" i="2"/>
  <c r="H30" i="2" s="1"/>
  <c r="G18" i="2"/>
  <c r="G30" i="2" s="1"/>
  <c r="F18" i="2"/>
  <c r="F30" i="2" s="1"/>
  <c r="E18" i="2"/>
  <c r="P17" i="2"/>
  <c r="P40" i="2" s="1"/>
  <c r="O17" i="2"/>
  <c r="O40" i="2" s="1"/>
  <c r="N17" i="2"/>
  <c r="N40" i="2" s="1"/>
  <c r="M17" i="2"/>
  <c r="L17" i="2"/>
  <c r="L40" i="2" s="1"/>
  <c r="K17" i="2"/>
  <c r="K40" i="2" s="1"/>
  <c r="J17" i="2"/>
  <c r="J40" i="2" s="1"/>
  <c r="I17" i="2"/>
  <c r="I40" i="2" s="1"/>
  <c r="H17" i="2"/>
  <c r="H19" i="2" s="1"/>
  <c r="G17" i="2"/>
  <c r="G29" i="2" s="1"/>
  <c r="G31" i="2" s="1"/>
  <c r="F17" i="2"/>
  <c r="E17" i="2"/>
  <c r="E29" i="2" s="1"/>
  <c r="ID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O13" i="2"/>
  <c r="N13" i="2"/>
  <c r="M13" i="2"/>
  <c r="L13" i="2"/>
  <c r="K13" i="2"/>
  <c r="J13" i="2"/>
  <c r="I13" i="2"/>
  <c r="H13" i="2"/>
  <c r="G13" i="2"/>
  <c r="F13" i="2"/>
  <c r="E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J8" i="2"/>
  <c r="ID8" i="2"/>
  <c r="R7" i="2"/>
  <c r="R13" i="2" s="1"/>
  <c r="P7" i="2"/>
  <c r="O7" i="2"/>
  <c r="N7" i="2"/>
  <c r="M7" i="2"/>
  <c r="L7" i="2"/>
  <c r="K7" i="2"/>
  <c r="J7" i="2"/>
  <c r="I7" i="2"/>
  <c r="H7" i="2"/>
  <c r="G7" i="2"/>
  <c r="F7" i="2"/>
  <c r="E7" i="2"/>
  <c r="R6" i="2"/>
  <c r="C6" i="2"/>
  <c r="R5" i="2"/>
  <c r="C5" i="2"/>
  <c r="C7" i="2" s="1"/>
  <c r="J40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M30" i="1"/>
  <c r="L30" i="1"/>
  <c r="K30" i="1"/>
  <c r="J30" i="1"/>
  <c r="I30" i="1"/>
  <c r="H30" i="1"/>
  <c r="J29" i="1"/>
  <c r="IY28" i="1"/>
  <c r="R28" i="1"/>
  <c r="P22" i="1"/>
  <c r="P45" i="1" s="1"/>
  <c r="O22" i="1"/>
  <c r="O45" i="1" s="1"/>
  <c r="N22" i="1"/>
  <c r="N45" i="1" s="1"/>
  <c r="M22" i="1"/>
  <c r="M45" i="1" s="1"/>
  <c r="L22" i="1"/>
  <c r="L45" i="1" s="1"/>
  <c r="K22" i="1"/>
  <c r="K34" i="1" s="1"/>
  <c r="J22" i="1"/>
  <c r="J34" i="1" s="1"/>
  <c r="I22" i="1"/>
  <c r="H22" i="1"/>
  <c r="G22" i="1"/>
  <c r="F22" i="1"/>
  <c r="E22" i="1"/>
  <c r="P21" i="1"/>
  <c r="O21" i="1"/>
  <c r="N21" i="1"/>
  <c r="N44" i="1" s="1"/>
  <c r="M21" i="1"/>
  <c r="M44" i="1" s="1"/>
  <c r="L21" i="1"/>
  <c r="L44" i="1" s="1"/>
  <c r="K21" i="1"/>
  <c r="K44" i="1" s="1"/>
  <c r="J21" i="1"/>
  <c r="J23" i="1" s="1"/>
  <c r="J35" i="1" s="1"/>
  <c r="I21" i="1"/>
  <c r="H21" i="1"/>
  <c r="G21" i="1"/>
  <c r="F21" i="1"/>
  <c r="E21" i="1"/>
  <c r="R21" i="1" s="1"/>
  <c r="IY20" i="1"/>
  <c r="P18" i="1"/>
  <c r="P30" i="1" s="1"/>
  <c r="O18" i="1"/>
  <c r="O41" i="1" s="1"/>
  <c r="N18" i="1"/>
  <c r="N41" i="1" s="1"/>
  <c r="M18" i="1"/>
  <c r="M41" i="1" s="1"/>
  <c r="L18" i="1"/>
  <c r="L41" i="1" s="1"/>
  <c r="K18" i="1"/>
  <c r="K41" i="1" s="1"/>
  <c r="J18" i="1"/>
  <c r="I18" i="1"/>
  <c r="I41" i="1" s="1"/>
  <c r="H18" i="1"/>
  <c r="G18" i="1"/>
  <c r="F18" i="1"/>
  <c r="E18" i="1"/>
  <c r="R18" i="1" s="1"/>
  <c r="P17" i="1"/>
  <c r="P40" i="1" s="1"/>
  <c r="O17" i="1"/>
  <c r="O40" i="1" s="1"/>
  <c r="N17" i="1"/>
  <c r="N29" i="1" s="1"/>
  <c r="M17" i="1"/>
  <c r="M29" i="1" s="1"/>
  <c r="L17" i="1"/>
  <c r="K17" i="1"/>
  <c r="J17" i="1"/>
  <c r="I17" i="1"/>
  <c r="H17" i="1"/>
  <c r="G17" i="1"/>
  <c r="F17" i="1"/>
  <c r="E17" i="1"/>
  <c r="E29" i="1" s="1"/>
  <c r="IY16" i="1"/>
  <c r="R16" i="1"/>
  <c r="F12" i="1"/>
  <c r="E12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IY8" i="1"/>
  <c r="P6" i="1"/>
  <c r="O6" i="1"/>
  <c r="N6" i="1"/>
  <c r="M6" i="1"/>
  <c r="L6" i="1"/>
  <c r="K6" i="1"/>
  <c r="J6" i="1"/>
  <c r="I6" i="1"/>
  <c r="H6" i="1"/>
  <c r="G6" i="1"/>
  <c r="F6" i="1"/>
  <c r="E6" i="1"/>
  <c r="P5" i="1"/>
  <c r="P12" i="1" s="1"/>
  <c r="O5" i="1"/>
  <c r="O12" i="1" s="1"/>
  <c r="N5" i="1"/>
  <c r="M5" i="1"/>
  <c r="L5" i="1"/>
  <c r="K5" i="1"/>
  <c r="J5" i="1"/>
  <c r="I5" i="1"/>
  <c r="H5" i="1"/>
  <c r="H12" i="1" s="1"/>
  <c r="G5" i="1"/>
  <c r="F5" i="1"/>
  <c r="E5" i="1"/>
  <c r="L31" i="2" l="1"/>
  <c r="P34" i="1"/>
  <c r="N30" i="1"/>
  <c r="M19" i="2"/>
  <c r="O30" i="1"/>
  <c r="G35" i="2"/>
  <c r="K41" i="2"/>
  <c r="L41" i="2"/>
  <c r="M7" i="1"/>
  <c r="E23" i="1"/>
  <c r="R17" i="1"/>
  <c r="F23" i="1"/>
  <c r="G23" i="1"/>
  <c r="H23" i="1"/>
  <c r="C6" i="1"/>
  <c r="E44" i="2"/>
  <c r="H19" i="1"/>
  <c r="F44" i="2"/>
  <c r="J19" i="1"/>
  <c r="J42" i="1" s="1"/>
  <c r="L11" i="1"/>
  <c r="K31" i="2"/>
  <c r="C9" i="1"/>
  <c r="P11" i="1"/>
  <c r="G44" i="2"/>
  <c r="M11" i="1"/>
  <c r="M13" i="1" s="1"/>
  <c r="N34" i="1"/>
  <c r="P41" i="1"/>
  <c r="H35" i="2"/>
  <c r="K19" i="2"/>
  <c r="L19" i="2"/>
  <c r="O34" i="1"/>
  <c r="J29" i="2"/>
  <c r="J31" i="2" s="1"/>
  <c r="M40" i="1"/>
  <c r="O41" i="2"/>
  <c r="N40" i="1"/>
  <c r="P41" i="2"/>
  <c r="G41" i="1"/>
  <c r="H41" i="1"/>
  <c r="N19" i="2"/>
  <c r="I34" i="1"/>
  <c r="O11" i="1"/>
  <c r="P7" i="1"/>
  <c r="J44" i="1"/>
  <c r="R6" i="1"/>
  <c r="R41" i="1" s="1"/>
  <c r="M35" i="2"/>
  <c r="M37" i="2" s="1"/>
  <c r="F45" i="1"/>
  <c r="J45" i="2"/>
  <c r="I19" i="1"/>
  <c r="R17" i="2"/>
  <c r="R29" i="2" s="1"/>
  <c r="O35" i="2"/>
  <c r="C5" i="1"/>
  <c r="C7" i="1" s="1"/>
  <c r="K23" i="1"/>
  <c r="K35" i="1" s="1"/>
  <c r="J33" i="1"/>
  <c r="G40" i="2"/>
  <c r="K19" i="1"/>
  <c r="K31" i="1" s="1"/>
  <c r="L34" i="1"/>
  <c r="H29" i="2"/>
  <c r="H31" i="2" s="1"/>
  <c r="M34" i="1"/>
  <c r="I29" i="2"/>
  <c r="I31" i="2" s="1"/>
  <c r="N41" i="2"/>
  <c r="N31" i="2"/>
  <c r="F41" i="1"/>
  <c r="J41" i="1"/>
  <c r="N11" i="1"/>
  <c r="O7" i="1"/>
  <c r="L35" i="2"/>
  <c r="L37" i="2" s="1"/>
  <c r="E45" i="1"/>
  <c r="N35" i="2"/>
  <c r="G45" i="1"/>
  <c r="K45" i="2"/>
  <c r="H45" i="1"/>
  <c r="L45" i="2"/>
  <c r="M19" i="1"/>
  <c r="M25" i="1" s="1"/>
  <c r="I45" i="1"/>
  <c r="O34" i="2"/>
  <c r="O46" i="2" s="1"/>
  <c r="M45" i="2"/>
  <c r="N19" i="1"/>
  <c r="N42" i="1" s="1"/>
  <c r="I23" i="1"/>
  <c r="I35" i="1" s="1"/>
  <c r="J45" i="1"/>
  <c r="P34" i="2"/>
  <c r="P46" i="2" s="1"/>
  <c r="N45" i="2"/>
  <c r="K45" i="1"/>
  <c r="E40" i="2"/>
  <c r="I11" i="1"/>
  <c r="R21" i="2"/>
  <c r="J11" i="1"/>
  <c r="L23" i="1"/>
  <c r="L35" i="1" s="1"/>
  <c r="K33" i="1"/>
  <c r="H40" i="2"/>
  <c r="K11" i="1"/>
  <c r="L33" i="1"/>
  <c r="G37" i="2"/>
  <c r="C13" i="2"/>
  <c r="R9" i="1"/>
  <c r="R33" i="1" s="1"/>
  <c r="E11" i="1"/>
  <c r="E46" i="1" s="1"/>
  <c r="E44" i="1"/>
  <c r="O19" i="2"/>
  <c r="G45" i="2"/>
  <c r="F44" i="1"/>
  <c r="F11" i="1"/>
  <c r="F46" i="1" s="1"/>
  <c r="E33" i="1"/>
  <c r="P19" i="2"/>
  <c r="G11" i="1"/>
  <c r="G46" i="1" s="1"/>
  <c r="G44" i="1"/>
  <c r="R18" i="2"/>
  <c r="E30" i="2"/>
  <c r="I45" i="2"/>
  <c r="H11" i="1"/>
  <c r="H46" i="1" s="1"/>
  <c r="H44" i="1"/>
  <c r="F42" i="2"/>
  <c r="O29" i="2"/>
  <c r="O31" i="2" s="1"/>
  <c r="H33" i="1"/>
  <c r="P29" i="2"/>
  <c r="P31" i="2" s="1"/>
  <c r="I33" i="1"/>
  <c r="H42" i="2"/>
  <c r="I44" i="1"/>
  <c r="F29" i="1"/>
  <c r="I42" i="2"/>
  <c r="G40" i="1"/>
  <c r="E40" i="1"/>
  <c r="R5" i="1"/>
  <c r="R29" i="1" s="1"/>
  <c r="E7" i="1"/>
  <c r="H40" i="1"/>
  <c r="E30" i="1"/>
  <c r="M33" i="1"/>
  <c r="F33" i="1"/>
  <c r="F35" i="1" s="1"/>
  <c r="G33" i="1"/>
  <c r="F40" i="1"/>
  <c r="F7" i="1"/>
  <c r="F30" i="1"/>
  <c r="N33" i="1"/>
  <c r="F19" i="2"/>
  <c r="H23" i="2"/>
  <c r="H25" i="2" s="1"/>
  <c r="H48" i="2" s="1"/>
  <c r="F45" i="2"/>
  <c r="H46" i="2"/>
  <c r="H45" i="2"/>
  <c r="G7" i="1"/>
  <c r="G29" i="1"/>
  <c r="E19" i="1"/>
  <c r="G30" i="1"/>
  <c r="I23" i="2"/>
  <c r="I25" i="2" s="1"/>
  <c r="I48" i="2" s="1"/>
  <c r="I35" i="2"/>
  <c r="I37" i="2" s="1"/>
  <c r="E41" i="2"/>
  <c r="G12" i="1"/>
  <c r="F19" i="1"/>
  <c r="O33" i="1"/>
  <c r="O23" i="1"/>
  <c r="J35" i="2"/>
  <c r="J37" i="2" s="1"/>
  <c r="F41" i="2"/>
  <c r="I40" i="1"/>
  <c r="I29" i="1"/>
  <c r="I7" i="1"/>
  <c r="I12" i="1"/>
  <c r="C10" i="1"/>
  <c r="R10" i="1"/>
  <c r="G19" i="1"/>
  <c r="J46" i="1"/>
  <c r="G41" i="2"/>
  <c r="H25" i="1"/>
  <c r="H41" i="2"/>
  <c r="R22" i="1"/>
  <c r="E34" i="1"/>
  <c r="M23" i="1"/>
  <c r="J25" i="2"/>
  <c r="J48" i="2" s="1"/>
  <c r="I41" i="2"/>
  <c r="L7" i="1"/>
  <c r="L12" i="1"/>
  <c r="O29" i="1"/>
  <c r="O19" i="1"/>
  <c r="F34" i="1"/>
  <c r="N23" i="1"/>
  <c r="E41" i="1"/>
  <c r="K25" i="2"/>
  <c r="K48" i="2" s="1"/>
  <c r="N23" i="2"/>
  <c r="J41" i="2"/>
  <c r="P29" i="1"/>
  <c r="P19" i="1"/>
  <c r="G34" i="1"/>
  <c r="O44" i="1"/>
  <c r="L25" i="2"/>
  <c r="L48" i="2" s="1"/>
  <c r="R33" i="2"/>
  <c r="O23" i="2"/>
  <c r="R44" i="2"/>
  <c r="N25" i="2"/>
  <c r="N48" i="2" s="1"/>
  <c r="H29" i="1"/>
  <c r="H31" i="1" s="1"/>
  <c r="H7" i="1"/>
  <c r="H13" i="1" s="1"/>
  <c r="K40" i="1"/>
  <c r="K29" i="1"/>
  <c r="L40" i="1"/>
  <c r="L29" i="1"/>
  <c r="P33" i="1"/>
  <c r="P23" i="1"/>
  <c r="J12" i="1"/>
  <c r="J7" i="1"/>
  <c r="J13" i="1" s="1"/>
  <c r="K7" i="1"/>
  <c r="K13" i="1" s="1"/>
  <c r="K12" i="1"/>
  <c r="N7" i="1"/>
  <c r="R19" i="1"/>
  <c r="L19" i="1"/>
  <c r="H34" i="1"/>
  <c r="P44" i="1"/>
  <c r="M25" i="2"/>
  <c r="M48" i="2" s="1"/>
  <c r="R22" i="2"/>
  <c r="R23" i="2" s="1"/>
  <c r="E34" i="2"/>
  <c r="P23" i="2"/>
  <c r="K35" i="2"/>
  <c r="E45" i="2"/>
  <c r="F40" i="2"/>
  <c r="M41" i="2"/>
  <c r="M12" i="1"/>
  <c r="N12" i="1"/>
  <c r="G19" i="2"/>
  <c r="G42" i="2" s="1"/>
  <c r="F23" i="2"/>
  <c r="F46" i="2" s="1"/>
  <c r="F29" i="2"/>
  <c r="F31" i="2" s="1"/>
  <c r="F37" i="2" s="1"/>
  <c r="E19" i="2"/>
  <c r="E23" i="2"/>
  <c r="G23" i="2"/>
  <c r="G46" i="2" s="1"/>
  <c r="K37" i="2" l="1"/>
  <c r="C11" i="1"/>
  <c r="E35" i="1"/>
  <c r="P13" i="1"/>
  <c r="I46" i="1"/>
  <c r="I25" i="1"/>
  <c r="N31" i="1"/>
  <c r="G35" i="1"/>
  <c r="M31" i="1"/>
  <c r="J25" i="1"/>
  <c r="J48" i="1" s="1"/>
  <c r="J31" i="1"/>
  <c r="L13" i="1"/>
  <c r="M42" i="1"/>
  <c r="L46" i="1"/>
  <c r="H37" i="2"/>
  <c r="K46" i="1"/>
  <c r="K42" i="1"/>
  <c r="K25" i="1"/>
  <c r="R30" i="1"/>
  <c r="O13" i="1"/>
  <c r="C13" i="1"/>
  <c r="I13" i="1"/>
  <c r="I31" i="1"/>
  <c r="R19" i="2"/>
  <c r="R42" i="2" s="1"/>
  <c r="P35" i="2"/>
  <c r="E13" i="1"/>
  <c r="G13" i="1"/>
  <c r="P37" i="2"/>
  <c r="E46" i="2"/>
  <c r="O37" i="2"/>
  <c r="R40" i="2"/>
  <c r="N37" i="2"/>
  <c r="N13" i="1"/>
  <c r="R46" i="2"/>
  <c r="O42" i="1"/>
  <c r="O25" i="1"/>
  <c r="O31" i="1"/>
  <c r="G31" i="1"/>
  <c r="G25" i="1"/>
  <c r="G42" i="1"/>
  <c r="E42" i="1"/>
  <c r="E25" i="1"/>
  <c r="E31" i="1"/>
  <c r="I42" i="1"/>
  <c r="P42" i="1"/>
  <c r="P31" i="1"/>
  <c r="P25" i="1"/>
  <c r="K48" i="1"/>
  <c r="K37" i="1"/>
  <c r="E35" i="2"/>
  <c r="O35" i="1"/>
  <c r="O46" i="1"/>
  <c r="P35" i="1"/>
  <c r="P46" i="1"/>
  <c r="E42" i="2"/>
  <c r="E31" i="2"/>
  <c r="E37" i="2" s="1"/>
  <c r="M35" i="1"/>
  <c r="M46" i="1"/>
  <c r="R41" i="2"/>
  <c r="R30" i="2"/>
  <c r="R7" i="1"/>
  <c r="R40" i="1"/>
  <c r="F42" i="1"/>
  <c r="F31" i="1"/>
  <c r="F25" i="1"/>
  <c r="O25" i="2"/>
  <c r="O48" i="2" s="1"/>
  <c r="H48" i="1"/>
  <c r="F13" i="1"/>
  <c r="R45" i="2"/>
  <c r="R34" i="2"/>
  <c r="R35" i="2" s="1"/>
  <c r="M48" i="1"/>
  <c r="M37" i="1"/>
  <c r="I46" i="2"/>
  <c r="L25" i="1"/>
  <c r="L42" i="1"/>
  <c r="L31" i="1"/>
  <c r="R31" i="1"/>
  <c r="R45" i="1"/>
  <c r="R34" i="1"/>
  <c r="E25" i="2"/>
  <c r="E48" i="2" s="1"/>
  <c r="I48" i="1"/>
  <c r="I37" i="1"/>
  <c r="P25" i="2"/>
  <c r="P48" i="2" s="1"/>
  <c r="G25" i="2"/>
  <c r="G48" i="2" s="1"/>
  <c r="F25" i="2"/>
  <c r="F48" i="2" s="1"/>
  <c r="H42" i="1"/>
  <c r="R23" i="1"/>
  <c r="R25" i="1" s="1"/>
  <c r="N35" i="1"/>
  <c r="N46" i="1"/>
  <c r="N25" i="1"/>
  <c r="H35" i="1"/>
  <c r="H37" i="1" s="1"/>
  <c r="R44" i="1"/>
  <c r="R11" i="1"/>
  <c r="J37" i="1" l="1"/>
  <c r="R31" i="2"/>
  <c r="R13" i="1"/>
  <c r="R48" i="1" s="1"/>
  <c r="R25" i="2"/>
  <c r="R48" i="2" s="1"/>
  <c r="R37" i="2"/>
  <c r="P37" i="1"/>
  <c r="P48" i="1"/>
  <c r="F48" i="1"/>
  <c r="F37" i="1"/>
  <c r="R42" i="1"/>
  <c r="E37" i="1"/>
  <c r="E48" i="1"/>
  <c r="N48" i="1"/>
  <c r="N37" i="1"/>
  <c r="L48" i="1"/>
  <c r="L37" i="1"/>
  <c r="G48" i="1"/>
  <c r="G37" i="1"/>
  <c r="R35" i="1"/>
  <c r="R37" i="1" s="1"/>
  <c r="R46" i="1"/>
  <c r="O37" i="1"/>
  <c r="O48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<sst xmlns="http://schemas.openxmlformats.org/spreadsheetml/2006/main" count="82" uniqueCount="29">
  <si>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</si>
  <si>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2025 Receipts vs. 2024 Receipts</t>
  </si>
  <si>
    <t>2024 Actuals</t>
  </si>
  <si>
    <t>2024 Act</t>
  </si>
  <si>
    <t>YTD May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</si>
  <si>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</si>
  <si>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</si>
  <si>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</si>
  <si>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</si>
  <si>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</si>
  <si>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</si>
  <si>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</si>
  <si>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</si>
  <si>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</si>
  <si>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</si>
  <si>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</si>
  <si>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</si>
  <si>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</si>
  <si>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</si>
  <si>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</si>
  <si>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</si>
  <si>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</si>
  <si>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</si>
  <si>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</si>
  <si>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</si>
  <si>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</si>
  <si>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</si>
  <si>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2025 Adopted Budget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</si>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</sst>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167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/BGT_Groups/EAG/Real%20Estate%20Transaction%20Taxes/Financial%20Plans/2025/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/>
          <cell r="JM9"/>
          <cell r="JN9"/>
          <cell r="JO9"/>
          <cell r="JP9"/>
          <cell r="JQ9"/>
          <cell r="JR9"/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/>
          <cell r="JM10"/>
          <cell r="JN10"/>
          <cell r="JO10"/>
          <cell r="JP10"/>
          <cell r="JQ10"/>
          <cell r="JR10"/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/>
          <cell r="JM11"/>
          <cell r="JN11"/>
          <cell r="JO11"/>
          <cell r="JP11"/>
          <cell r="JQ11"/>
          <cell r="JR11"/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/>
          <cell r="JM12"/>
          <cell r="JN12"/>
          <cell r="JO12"/>
          <cell r="JP12"/>
          <cell r="JQ12"/>
          <cell r="JR12"/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/>
          <cell r="JM13"/>
          <cell r="JN13"/>
          <cell r="JO13"/>
          <cell r="JP13"/>
          <cell r="JQ13"/>
          <cell r="JR13"/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/>
          <cell r="JM14"/>
          <cell r="JN14"/>
          <cell r="JO14"/>
          <cell r="JP14"/>
          <cell r="JQ14"/>
          <cell r="JR14"/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/>
          <cell r="JM15"/>
          <cell r="JN15"/>
          <cell r="JO15"/>
          <cell r="JP15"/>
          <cell r="JQ15"/>
          <cell r="JR15"/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/>
          <cell r="JM16"/>
          <cell r="JN16"/>
          <cell r="JO16"/>
          <cell r="JP16"/>
          <cell r="JQ16"/>
          <cell r="JR16"/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/>
          <cell r="JM21"/>
          <cell r="JN21"/>
          <cell r="JO21"/>
          <cell r="JP21"/>
          <cell r="JQ21"/>
          <cell r="JR21"/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/>
          <cell r="JM22"/>
          <cell r="JN22"/>
          <cell r="JO22"/>
          <cell r="JP22"/>
          <cell r="JQ22"/>
          <cell r="JR22"/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/>
          <cell r="JM23"/>
          <cell r="JN23"/>
          <cell r="JO23"/>
          <cell r="JP23"/>
          <cell r="JQ23"/>
          <cell r="JR23"/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/>
          <cell r="JM24"/>
          <cell r="JN24"/>
          <cell r="JO24"/>
          <cell r="JP24"/>
          <cell r="JQ24"/>
          <cell r="JR24"/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/>
          <cell r="JM25"/>
          <cell r="JN25"/>
          <cell r="JO25"/>
          <cell r="JP25"/>
          <cell r="JQ25"/>
          <cell r="JR25"/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/>
          <cell r="JM26"/>
          <cell r="JN26"/>
          <cell r="JO26"/>
          <cell r="JP26"/>
          <cell r="JQ26"/>
          <cell r="JR26"/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/>
          <cell r="JM27"/>
          <cell r="JN27"/>
          <cell r="JO27"/>
          <cell r="JP27"/>
          <cell r="JQ27"/>
          <cell r="JR27"/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/>
          <cell r="JM28"/>
          <cell r="JN28"/>
          <cell r="JO28"/>
          <cell r="JP28"/>
          <cell r="JQ28"/>
          <cell r="JR28"/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/>
          <cell r="JM33"/>
          <cell r="JN33"/>
          <cell r="JO33"/>
          <cell r="JP33"/>
          <cell r="JQ33"/>
          <cell r="JR33"/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/>
          <cell r="JM34"/>
          <cell r="JN34"/>
          <cell r="JO34"/>
          <cell r="JP34"/>
          <cell r="JQ34"/>
          <cell r="JR3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E4F4-9B33-4401-B31E-1A7353A2612B}">
  <sheetPr>
    <tabColor theme="5" tint="-0.249977111117893"/>
    <pageSetUpPr fitToPage="1"/>
  </sheetPr>
  <dimension ref="A1:JV58"/>
  <sheetViews>
    <sheetView tabSelected="1" zoomScale="80" zoomScaleNormal="80" zoomScaleSheetLayoutView="80" workbookViewId="0">
      <selection activeCell="F9" sqref="F9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6"/>
      <c r="R1" s="37"/>
    </row>
    <row r="2" spans="1:270" ht="19.5" x14ac:dyDescent="0.4">
      <c r="A2" s="3" t="s">
        <v>26</v>
      </c>
      <c r="M2" s="36"/>
      <c r="R2" s="37"/>
    </row>
    <row r="3" spans="1:270" ht="10.5" customHeight="1" x14ac:dyDescent="0.25">
      <c r="A3" s="4"/>
    </row>
    <row r="4" spans="1:270" ht="19.5" x14ac:dyDescent="0.4">
      <c r="A4" s="5" t="s">
        <v>27</v>
      </c>
      <c r="C4" s="38" t="s">
        <v>28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70" x14ac:dyDescent="0.2">
      <c r="A5" s="9" t="s">
        <v>5</v>
      </c>
      <c r="C5" s="10">
        <f>SUM(E5:P5)</f>
        <v>256.00225598093755</v>
      </c>
      <c r="E5" s="11">
        <v>21.333521331744791</v>
      </c>
      <c r="F5" s="11">
        <v>21.333521331744791</v>
      </c>
      <c r="G5" s="11">
        <v>21.333521331744791</v>
      </c>
      <c r="H5" s="11">
        <v>21.333521331744791</v>
      </c>
      <c r="I5" s="11">
        <v>21.333521331744791</v>
      </c>
      <c r="J5" s="11">
        <v>21.333521331744791</v>
      </c>
      <c r="K5" s="11">
        <v>21.333521331744791</v>
      </c>
      <c r="L5" s="11">
        <v>21.333521331744791</v>
      </c>
      <c r="M5" s="11">
        <v>21.333521331744791</v>
      </c>
      <c r="N5" s="11">
        <v>21.333521331744791</v>
      </c>
      <c r="O5" s="11">
        <v>21.333521331744791</v>
      </c>
      <c r="P5" s="11">
        <v>21.333521331744791</v>
      </c>
      <c r="R5" s="12">
        <f>SUM($E5:I5)</f>
        <v>106.66760665872395</v>
      </c>
    </row>
    <row r="6" spans="1:270" x14ac:dyDescent="0.2">
      <c r="A6" s="9" t="s">
        <v>6</v>
      </c>
      <c r="C6" s="15">
        <f>SUM(E6:P6)</f>
        <v>125.81785811019455</v>
      </c>
      <c r="E6" s="16">
        <v>10.484821509182879</v>
      </c>
      <c r="F6" s="16">
        <v>10.484821509182879</v>
      </c>
      <c r="G6" s="16">
        <v>10.484821509182879</v>
      </c>
      <c r="H6" s="16">
        <v>10.484821509182879</v>
      </c>
      <c r="I6" s="16">
        <v>10.484821509182879</v>
      </c>
      <c r="J6" s="16">
        <v>10.484821509182879</v>
      </c>
      <c r="K6" s="16">
        <v>10.484821509182879</v>
      </c>
      <c r="L6" s="16">
        <v>10.484821509182879</v>
      </c>
      <c r="M6" s="16">
        <v>10.484821509182879</v>
      </c>
      <c r="N6" s="16">
        <v>10.484821509182879</v>
      </c>
      <c r="O6" s="16">
        <v>10.484821509182879</v>
      </c>
      <c r="P6" s="16">
        <v>10.484821509182879</v>
      </c>
      <c r="R6" s="17">
        <f>SUM($E6:I6)</f>
        <v>52.424107545914396</v>
      </c>
    </row>
    <row r="7" spans="1:270" x14ac:dyDescent="0.2">
      <c r="A7" s="9" t="s">
        <v>7</v>
      </c>
      <c r="C7" s="10">
        <f>SUM(C5:C6)</f>
        <v>381.8201140911321</v>
      </c>
      <c r="E7" s="11">
        <f t="shared" ref="E7:P7" si="0">SUM(E5:E6)</f>
        <v>31.81834284092767</v>
      </c>
      <c r="F7" s="11">
        <f t="shared" si="0"/>
        <v>31.81834284092767</v>
      </c>
      <c r="G7" s="11">
        <f t="shared" si="0"/>
        <v>31.81834284092767</v>
      </c>
      <c r="H7" s="11">
        <f t="shared" si="0"/>
        <v>31.81834284092767</v>
      </c>
      <c r="I7" s="11">
        <f t="shared" si="0"/>
        <v>31.81834284092767</v>
      </c>
      <c r="J7" s="11">
        <f t="shared" si="0"/>
        <v>31.81834284092767</v>
      </c>
      <c r="K7" s="11">
        <f t="shared" si="0"/>
        <v>31.81834284092767</v>
      </c>
      <c r="L7" s="11">
        <f t="shared" si="0"/>
        <v>31.81834284092767</v>
      </c>
      <c r="M7" s="11">
        <f t="shared" si="0"/>
        <v>31.81834284092767</v>
      </c>
      <c r="N7" s="11">
        <f t="shared" si="0"/>
        <v>31.81834284092767</v>
      </c>
      <c r="O7" s="11">
        <f t="shared" si="0"/>
        <v>31.81834284092767</v>
      </c>
      <c r="P7" s="11">
        <f t="shared" si="0"/>
        <v>31.81834284092767</v>
      </c>
      <c r="R7" s="12">
        <f>SUM(R5:R6)</f>
        <v>159.09171420463835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234.8191505312669</v>
      </c>
      <c r="E9" s="11">
        <v>19.568262544272237</v>
      </c>
      <c r="F9" s="11">
        <v>19.568262544272237</v>
      </c>
      <c r="G9" s="11">
        <v>19.568262544272237</v>
      </c>
      <c r="H9" s="11">
        <v>19.568262544272237</v>
      </c>
      <c r="I9" s="11">
        <v>19.568262544272237</v>
      </c>
      <c r="J9" s="11">
        <v>19.568262544272237</v>
      </c>
      <c r="K9" s="11">
        <v>19.568262544272237</v>
      </c>
      <c r="L9" s="11">
        <v>19.568262544272237</v>
      </c>
      <c r="M9" s="11">
        <v>19.568262544272237</v>
      </c>
      <c r="N9" s="11">
        <v>19.568262544272237</v>
      </c>
      <c r="O9" s="11">
        <v>19.568262544272237</v>
      </c>
      <c r="P9" s="11">
        <v>19.568262544272237</v>
      </c>
      <c r="R9" s="12">
        <f>SUM($E9:I9)</f>
        <v>97.841312721361192</v>
      </c>
    </row>
    <row r="10" spans="1:270" x14ac:dyDescent="0.2">
      <c r="A10" s="9" t="s">
        <v>9</v>
      </c>
      <c r="C10" s="15">
        <f>SUM(E10:P10)</f>
        <v>149.29125379865346</v>
      </c>
      <c r="E10" s="16">
        <v>12.440937816554458</v>
      </c>
      <c r="F10" s="16">
        <v>12.440937816554458</v>
      </c>
      <c r="G10" s="16">
        <v>12.440937816554458</v>
      </c>
      <c r="H10" s="16">
        <v>12.440937816554458</v>
      </c>
      <c r="I10" s="16">
        <v>12.440937816554458</v>
      </c>
      <c r="J10" s="16">
        <v>12.440937816554458</v>
      </c>
      <c r="K10" s="16">
        <v>12.440937816554458</v>
      </c>
      <c r="L10" s="16">
        <v>12.440937816554458</v>
      </c>
      <c r="M10" s="16">
        <v>12.440937816554458</v>
      </c>
      <c r="N10" s="16">
        <v>12.440937816554458</v>
      </c>
      <c r="O10" s="16">
        <v>12.440937816554458</v>
      </c>
      <c r="P10" s="16">
        <v>12.440937816554458</v>
      </c>
      <c r="R10" s="17">
        <f>SUM($E10:I10)</f>
        <v>62.20468908277229</v>
      </c>
    </row>
    <row r="11" spans="1:270" x14ac:dyDescent="0.2">
      <c r="A11" s="9" t="s">
        <v>10</v>
      </c>
      <c r="C11" s="10">
        <f>SUM(C9:C10)</f>
        <v>384.11040432992036</v>
      </c>
      <c r="E11" s="11">
        <f t="shared" ref="E11:P11" si="1">SUM(E9:E10)</f>
        <v>32.009200360826696</v>
      </c>
      <c r="F11" s="11">
        <f t="shared" si="1"/>
        <v>32.009200360826696</v>
      </c>
      <c r="G11" s="11">
        <f t="shared" si="1"/>
        <v>32.009200360826696</v>
      </c>
      <c r="H11" s="11">
        <f t="shared" si="1"/>
        <v>32.009200360826696</v>
      </c>
      <c r="I11" s="11">
        <f t="shared" si="1"/>
        <v>32.009200360826696</v>
      </c>
      <c r="J11" s="11">
        <f t="shared" si="1"/>
        <v>32.009200360826696</v>
      </c>
      <c r="K11" s="11">
        <f t="shared" si="1"/>
        <v>32.009200360826696</v>
      </c>
      <c r="L11" s="11">
        <f t="shared" si="1"/>
        <v>32.009200360826696</v>
      </c>
      <c r="M11" s="11">
        <f t="shared" si="1"/>
        <v>32.009200360826696</v>
      </c>
      <c r="N11" s="11">
        <f t="shared" si="1"/>
        <v>32.009200360826696</v>
      </c>
      <c r="O11" s="11">
        <f t="shared" si="1"/>
        <v>32.009200360826696</v>
      </c>
      <c r="P11" s="11">
        <f t="shared" si="1"/>
        <v>32.009200360826696</v>
      </c>
      <c r="R11" s="12">
        <f>SUM(R9:R10)</f>
        <v>160.04600180413348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70" x14ac:dyDescent="0.2">
      <c r="A13" s="21" t="s">
        <v>11</v>
      </c>
      <c r="B13" s="11"/>
      <c r="C13" s="10">
        <f>SUM(C7,C11)</f>
        <v>765.93051842105251</v>
      </c>
      <c r="D13" s="11"/>
      <c r="E13" s="11">
        <f t="shared" ref="E13:P13" si="2">SUM(E7,E11)</f>
        <v>63.827543201754366</v>
      </c>
      <c r="F13" s="11">
        <f t="shared" si="2"/>
        <v>63.827543201754366</v>
      </c>
      <c r="G13" s="11">
        <f t="shared" si="2"/>
        <v>63.827543201754366</v>
      </c>
      <c r="H13" s="11">
        <f t="shared" si="2"/>
        <v>63.827543201754366</v>
      </c>
      <c r="I13" s="11">
        <f t="shared" si="2"/>
        <v>63.827543201754366</v>
      </c>
      <c r="J13" s="11">
        <f t="shared" si="2"/>
        <v>63.827543201754366</v>
      </c>
      <c r="K13" s="11">
        <f t="shared" si="2"/>
        <v>63.827543201754366</v>
      </c>
      <c r="L13" s="11">
        <f t="shared" si="2"/>
        <v>63.827543201754366</v>
      </c>
      <c r="M13" s="11">
        <f t="shared" si="2"/>
        <v>63.827543201754366</v>
      </c>
      <c r="N13" s="11">
        <f t="shared" si="2"/>
        <v>63.827543201754366</v>
      </c>
      <c r="O13" s="11">
        <f t="shared" si="2"/>
        <v>63.827543201754366</v>
      </c>
      <c r="P13" s="11">
        <f t="shared" si="2"/>
        <v>63.827543201754366</v>
      </c>
      <c r="Q13" s="11"/>
      <c r="R13" s="22">
        <f>SUM(R7,R11)</f>
        <v>319.1377160087718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70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70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May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SUM($E17:I17)</f>
        <v>115.40382698000001</v>
      </c>
    </row>
    <row r="18" spans="1:270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SUM($E18:I18)</f>
        <v>53.939512999999998</v>
      </c>
    </row>
    <row r="19" spans="1:270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169.34333998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39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SUM($E21:I21)</f>
        <v>129.53592270000001</v>
      </c>
    </row>
    <row r="22" spans="1:270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SUM($E22:I22)</f>
        <v>63.773874900000003</v>
      </c>
    </row>
    <row r="23" spans="1:270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193.30979760000002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70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362.65313758000002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70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May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8">IF(E17="","",ROUND(E17-E5,3))</f>
        <v>0.21099999999999999</v>
      </c>
      <c r="F29" s="11">
        <f t="shared" si="8"/>
        <v>8.0670000000000002</v>
      </c>
      <c r="G29" s="11">
        <f t="shared" si="8"/>
        <v>-0.35899999999999999</v>
      </c>
      <c r="H29" s="11">
        <f t="shared" si="8"/>
        <v>-0.48599999999999999</v>
      </c>
      <c r="I29" s="11">
        <f t="shared" si="8"/>
        <v>1.3029999999999999</v>
      </c>
      <c r="J29" s="11" t="str">
        <f t="shared" si="8"/>
        <v/>
      </c>
      <c r="K29" s="11" t="str">
        <f t="shared" si="8"/>
        <v/>
      </c>
      <c r="L29" s="11" t="str">
        <f t="shared" si="8"/>
        <v/>
      </c>
      <c r="M29" s="11" t="str">
        <f t="shared" si="8"/>
        <v/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8.7362203212760505</v>
      </c>
    </row>
    <row r="30" spans="1:270" x14ac:dyDescent="0.2">
      <c r="A30" s="9" t="s">
        <v>6</v>
      </c>
      <c r="C30" s="16"/>
      <c r="E30" s="16">
        <f t="shared" si="8"/>
        <v>0.55100000000000005</v>
      </c>
      <c r="F30" s="16">
        <f t="shared" si="8"/>
        <v>1.6679999999999999</v>
      </c>
      <c r="G30" s="16">
        <f t="shared" si="8"/>
        <v>-0.83</v>
      </c>
      <c r="H30" s="16">
        <f t="shared" si="8"/>
        <v>-7.8E-2</v>
      </c>
      <c r="I30" s="16">
        <f t="shared" si="8"/>
        <v>0.20399999999999999</v>
      </c>
      <c r="J30" s="16" t="str">
        <f t="shared" si="8"/>
        <v/>
      </c>
      <c r="K30" s="16" t="str">
        <f t="shared" si="8"/>
        <v/>
      </c>
      <c r="L30" s="16" t="str">
        <f t="shared" si="8"/>
        <v/>
      </c>
      <c r="M30" s="16" t="str">
        <f t="shared" si="8"/>
        <v/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1.5154054540856023</v>
      </c>
    </row>
    <row r="31" spans="1:270" x14ac:dyDescent="0.2">
      <c r="A31" s="9" t="s">
        <v>7</v>
      </c>
      <c r="C31" s="11"/>
      <c r="E31" s="11">
        <f t="shared" ref="E31:P31" si="9">IF(OR(E29="",E30=""),"",SUM(E29:E30))</f>
        <v>0.76200000000000001</v>
      </c>
      <c r="F31" s="11">
        <f t="shared" si="9"/>
        <v>9.7349999999999994</v>
      </c>
      <c r="G31" s="11">
        <f t="shared" si="9"/>
        <v>-1.1890000000000001</v>
      </c>
      <c r="H31" s="11">
        <f t="shared" si="9"/>
        <v>-0.56399999999999995</v>
      </c>
      <c r="I31" s="11">
        <f t="shared" si="9"/>
        <v>1.5069999999999999</v>
      </c>
      <c r="J31" s="11" t="str">
        <f t="shared" si="9"/>
        <v/>
      </c>
      <c r="K31" s="11" t="str">
        <f t="shared" si="9"/>
        <v/>
      </c>
      <c r="L31" s="11" t="str">
        <f t="shared" si="9"/>
        <v/>
      </c>
      <c r="M31" s="11" t="str">
        <f t="shared" si="9"/>
        <v/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10.251625775361653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6.97</v>
      </c>
      <c r="F33" s="11">
        <f t="shared" si="10"/>
        <v>21.524000000000001</v>
      </c>
      <c r="G33" s="11">
        <f t="shared" si="10"/>
        <v>0.68700000000000006</v>
      </c>
      <c r="H33" s="11">
        <f t="shared" si="10"/>
        <v>2.105</v>
      </c>
      <c r="I33" s="11">
        <f t="shared" si="10"/>
        <v>0.40799999999999997</v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31.694609978638823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-0.745</v>
      </c>
      <c r="F34" s="16">
        <f t="shared" si="10"/>
        <v>1.5589999999999999</v>
      </c>
      <c r="G34" s="16">
        <f t="shared" si="10"/>
        <v>1.8420000000000001</v>
      </c>
      <c r="H34" s="16">
        <f t="shared" si="10"/>
        <v>-2.5550000000000002</v>
      </c>
      <c r="I34" s="16">
        <f t="shared" si="10"/>
        <v>1.4690000000000001</v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1.5691858172277122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6.2249999999999996</v>
      </c>
      <c r="F35" s="11">
        <f t="shared" si="11"/>
        <v>23.083000000000002</v>
      </c>
      <c r="G35" s="11">
        <f t="shared" si="11"/>
        <v>2.5289999999999999</v>
      </c>
      <c r="H35" s="11">
        <f t="shared" si="11"/>
        <v>-0.45000000000000018</v>
      </c>
      <c r="I35" s="11">
        <f t="shared" si="11"/>
        <v>1.877</v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33.263795795866535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6.9870000000000001</v>
      </c>
      <c r="F37" s="11">
        <f t="shared" si="12"/>
        <v>32.817999999999998</v>
      </c>
      <c r="G37" s="11">
        <f t="shared" si="12"/>
        <v>1.3399999999999999</v>
      </c>
      <c r="H37" s="11">
        <f t="shared" si="12"/>
        <v>-1.0140000000000002</v>
      </c>
      <c r="I37" s="11">
        <f t="shared" si="12"/>
        <v>3.3839999999999999</v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43.515421571228188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0.01</v>
      </c>
      <c r="F40" s="27">
        <f t="shared" si="13"/>
        <v>0.378</v>
      </c>
      <c r="G40" s="27">
        <f t="shared" si="13"/>
        <v>-1.7000000000000001E-2</v>
      </c>
      <c r="H40" s="27">
        <f t="shared" si="13"/>
        <v>-2.3E-2</v>
      </c>
      <c r="I40" s="27">
        <f t="shared" si="13"/>
        <v>6.0999999999999999E-2</v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8.1901343762469603E-2</v>
      </c>
    </row>
    <row r="41" spans="1:238" x14ac:dyDescent="0.2">
      <c r="A41" s="9" t="s">
        <v>6</v>
      </c>
      <c r="C41" s="30"/>
      <c r="E41" s="30">
        <f t="shared" si="13"/>
        <v>5.2999999999999999E-2</v>
      </c>
      <c r="F41" s="30">
        <f t="shared" si="13"/>
        <v>0.159</v>
      </c>
      <c r="G41" s="30">
        <f t="shared" si="13"/>
        <v>-7.9000000000000001E-2</v>
      </c>
      <c r="H41" s="30">
        <f t="shared" si="13"/>
        <v>-7.0000000000000001E-3</v>
      </c>
      <c r="I41" s="30">
        <f t="shared" si="13"/>
        <v>1.9E-2</v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2.8906652397627797E-2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2.4E-2</v>
      </c>
      <c r="F42" s="27">
        <f t="shared" si="14"/>
        <v>0.30599999999999999</v>
      </c>
      <c r="G42" s="27">
        <f t="shared" si="14"/>
        <v>-3.6999999999999998E-2</v>
      </c>
      <c r="H42" s="27">
        <f t="shared" si="14"/>
        <v>-1.7999999999999999E-2</v>
      </c>
      <c r="I42" s="27">
        <f t="shared" si="14"/>
        <v>4.7E-2</v>
      </c>
      <c r="J42" s="27" t="str">
        <f t="shared" si="14"/>
        <v/>
      </c>
      <c r="K42" s="27" t="str">
        <f t="shared" si="14"/>
        <v/>
      </c>
      <c r="L42" s="27" t="str">
        <f t="shared" si="14"/>
        <v/>
      </c>
      <c r="M42" s="27" t="str">
        <f t="shared" si="14"/>
        <v/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6.4438464483292046E-2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0.35599999999999998</v>
      </c>
      <c r="F44" s="27">
        <f t="shared" si="15"/>
        <v>1.1000000000000001</v>
      </c>
      <c r="G44" s="27">
        <f t="shared" si="15"/>
        <v>3.5000000000000003E-2</v>
      </c>
      <c r="H44" s="27">
        <f t="shared" si="15"/>
        <v>0.108</v>
      </c>
      <c r="I44" s="27">
        <f t="shared" si="15"/>
        <v>2.1000000000000001E-2</v>
      </c>
      <c r="J44" s="27" t="str">
        <f t="shared" si="15"/>
        <v/>
      </c>
      <c r="K44" s="27" t="str">
        <f t="shared" si="15"/>
        <v/>
      </c>
      <c r="L44" s="27" t="str">
        <f t="shared" si="15"/>
        <v/>
      </c>
      <c r="M44" s="27" t="str">
        <f t="shared" si="15"/>
        <v/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0.3239389282204419</v>
      </c>
    </row>
    <row r="45" spans="1:238" x14ac:dyDescent="0.2">
      <c r="A45" s="9" t="s">
        <v>9</v>
      </c>
      <c r="C45" s="30"/>
      <c r="E45" s="30">
        <f t="shared" si="15"/>
        <v>-0.06</v>
      </c>
      <c r="F45" s="30">
        <f t="shared" si="15"/>
        <v>0.125</v>
      </c>
      <c r="G45" s="30">
        <f t="shared" si="15"/>
        <v>0.14799999999999999</v>
      </c>
      <c r="H45" s="30">
        <f t="shared" si="15"/>
        <v>-0.20499999999999999</v>
      </c>
      <c r="I45" s="30">
        <f t="shared" si="15"/>
        <v>0.11799999999999999</v>
      </c>
      <c r="J45" s="30" t="str">
        <f t="shared" si="15"/>
        <v/>
      </c>
      <c r="K45" s="30" t="str">
        <f t="shared" si="15"/>
        <v/>
      </c>
      <c r="L45" s="30" t="str">
        <f t="shared" si="15"/>
        <v/>
      </c>
      <c r="M45" s="30" t="str">
        <f t="shared" si="15"/>
        <v/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2.5226166071494749E-2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0.19400000000000001</v>
      </c>
      <c r="F46" s="27">
        <f t="shared" si="16"/>
        <v>0.72099999999999997</v>
      </c>
      <c r="G46" s="27">
        <f t="shared" si="16"/>
        <v>7.9000000000000001E-2</v>
      </c>
      <c r="H46" s="27">
        <f t="shared" si="16"/>
        <v>-1.4E-2</v>
      </c>
      <c r="I46" s="27">
        <f t="shared" si="16"/>
        <v>5.8999999999999997E-2</v>
      </c>
      <c r="J46" s="27" t="str">
        <f t="shared" si="16"/>
        <v/>
      </c>
      <c r="K46" s="27" t="str">
        <f t="shared" si="16"/>
        <v/>
      </c>
      <c r="L46" s="27" t="str">
        <f t="shared" si="16"/>
        <v/>
      </c>
      <c r="M46" s="27" t="str">
        <f t="shared" si="16"/>
        <v/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0.20783896767740084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0.109</v>
      </c>
      <c r="F48" s="27">
        <f t="shared" si="17"/>
        <v>0.51400000000000001</v>
      </c>
      <c r="G48" s="27">
        <f t="shared" si="17"/>
        <v>2.1000000000000001E-2</v>
      </c>
      <c r="H48" s="27">
        <f t="shared" si="17"/>
        <v>-1.6E-2</v>
      </c>
      <c r="I48" s="27">
        <f t="shared" si="17"/>
        <v>5.2999999999999999E-2</v>
      </c>
      <c r="J48" s="27" t="str">
        <f t="shared" si="17"/>
        <v/>
      </c>
      <c r="K48" s="27" t="str">
        <f t="shared" si="17"/>
        <v/>
      </c>
      <c r="L48" s="27" t="str">
        <f t="shared" si="17"/>
        <v/>
      </c>
      <c r="M48" s="27" t="str">
        <f t="shared" si="17"/>
        <v/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0.13635311462225341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11" priority="5" stopIfTrue="1" operator="lessThan">
      <formula>0</formula>
    </cfRule>
    <cfRule type="cellIs" dxfId="10" priority="6" stopIfTrue="1" operator="greaterThanOrEqual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B73C-98DC-441F-A0B6-D1A1BBF439EE}">
  <sheetPr>
    <tabColor theme="4" tint="-0.249977111117893"/>
    <pageSetUpPr fitToPage="1"/>
  </sheetPr>
  <dimension ref="A1:IY52"/>
  <sheetViews>
    <sheetView zoomScale="80" zoomScaleNormal="80" zoomScaleSheetLayoutView="80" workbookViewId="0">
      <selection activeCell="E5" sqref="E3:E5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SUM($E5:I5)</f>
        <v>85.278514319999999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SUM($E6:I6)</f>
        <v>41.848763640000001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 t="shared" ref="E7:P7" si="0">IF(OR(E5="",E6=""),"",SUM(E5:E6))</f>
        <v>24.178996130000002</v>
      </c>
      <c r="F7" s="11">
        <f t="shared" si="0"/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127.12727796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SUM($E9:I9)</f>
        <v>97.74805409999999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SUM($E10:I10)</f>
        <v>45.619109100000003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 t="shared" ref="E11:P11" si="1">IF(E9="","",SUM(E9:E10))</f>
        <v>28.745406899999999</v>
      </c>
      <c r="F11" s="11">
        <f t="shared" si="1"/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143.36716319999999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2">IF(OR(E5="",E8=""),"",SUM(E5,E8))</f>
        <v/>
      </c>
      <c r="F12" s="11" t="str">
        <f t="shared" si="2"/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 t="shared" ref="E13:P13" si="3">IF(OR(E7="",E11=""),"",SUM(E7,E11))</f>
        <v>52.924403030000001</v>
      </c>
      <c r="F13" s="11">
        <f t="shared" si="3"/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R13" s="22">
        <f>SUM(R7,R11)</f>
        <v>270.49444116000001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R16" s="8" t="str">
        <f>R4</f>
        <v>YTD May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SUM($E17:I17)</f>
        <v>115.40382698000001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SUM($E18:I18)</f>
        <v>53.939512999999998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169.34333998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SUM($E21:I21)</f>
        <v>129.53592270000001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SUM($E22:I22)</f>
        <v>63.773874900000003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193.30979760000002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362.65313758000002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May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7">IF(E17="","",ROUND((E17-E5),3))</f>
        <v>5.0369999999999999</v>
      </c>
      <c r="F29" s="11">
        <f t="shared" si="7"/>
        <v>11.101000000000001</v>
      </c>
      <c r="G29" s="11">
        <f t="shared" si="7"/>
        <v>6.3559999999999999</v>
      </c>
      <c r="H29" s="11">
        <f t="shared" si="7"/>
        <v>2.1739999999999999</v>
      </c>
      <c r="I29" s="11">
        <f t="shared" si="7"/>
        <v>5.4580000000000002</v>
      </c>
      <c r="J29" s="11" t="str">
        <f t="shared" si="7"/>
        <v/>
      </c>
      <c r="K29" s="11" t="str">
        <f t="shared" si="7"/>
        <v/>
      </c>
      <c r="L29" s="11" t="str">
        <f t="shared" si="7"/>
        <v/>
      </c>
      <c r="M29" s="11" t="str">
        <f t="shared" si="7"/>
        <v/>
      </c>
      <c r="N29" s="11" t="str">
        <f t="shared" si="7"/>
        <v/>
      </c>
      <c r="O29" s="11" t="str">
        <f t="shared" si="7"/>
        <v/>
      </c>
      <c r="P29" s="11" t="str">
        <f t="shared" si="7"/>
        <v/>
      </c>
      <c r="R29" s="12">
        <f>IF(R17&gt;0,R17-R5,"")</f>
        <v>30.125312660000006</v>
      </c>
    </row>
    <row r="30" spans="1:259" x14ac:dyDescent="0.2">
      <c r="A30" s="9" t="s">
        <v>6</v>
      </c>
      <c r="C30" s="16"/>
      <c r="E30" s="16">
        <f t="shared" si="7"/>
        <v>3.3650000000000002</v>
      </c>
      <c r="F30" s="16">
        <f t="shared" si="7"/>
        <v>3.069</v>
      </c>
      <c r="G30" s="16">
        <f t="shared" si="7"/>
        <v>1.923</v>
      </c>
      <c r="H30" s="16">
        <f t="shared" si="7"/>
        <v>2.2109999999999999</v>
      </c>
      <c r="I30" s="16">
        <f t="shared" si="7"/>
        <v>1.5229999999999999</v>
      </c>
      <c r="J30" s="16" t="str">
        <f t="shared" si="7"/>
        <v/>
      </c>
      <c r="K30" s="16" t="str">
        <f t="shared" si="7"/>
        <v/>
      </c>
      <c r="L30" s="16" t="str">
        <f t="shared" si="7"/>
        <v/>
      </c>
      <c r="M30" s="16" t="str">
        <f t="shared" si="7"/>
        <v/>
      </c>
      <c r="N30" s="16" t="str">
        <f t="shared" si="7"/>
        <v/>
      </c>
      <c r="O30" s="16" t="str">
        <f t="shared" si="7"/>
        <v/>
      </c>
      <c r="P30" s="16" t="str">
        <f t="shared" si="7"/>
        <v/>
      </c>
      <c r="R30" s="17">
        <f>IF(R18&gt;0,R18-R6,"")</f>
        <v>12.090749359999997</v>
      </c>
    </row>
    <row r="31" spans="1:259" x14ac:dyDescent="0.2">
      <c r="A31" s="9" t="s">
        <v>7</v>
      </c>
      <c r="C31" s="11"/>
      <c r="E31" s="11">
        <f t="shared" ref="E31:P31" si="8">IF(E19="","",E29+E30)</f>
        <v>8.402000000000001</v>
      </c>
      <c r="F31" s="11">
        <f t="shared" si="8"/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 t="str">
        <f t="shared" si="8"/>
        <v/>
      </c>
      <c r="K31" s="11" t="str">
        <f t="shared" si="8"/>
        <v/>
      </c>
      <c r="L31" s="11" t="str">
        <f t="shared" si="8"/>
        <v/>
      </c>
      <c r="M31" s="11" t="str">
        <f t="shared" si="8"/>
        <v/>
      </c>
      <c r="N31" s="11" t="str">
        <f t="shared" si="8"/>
        <v/>
      </c>
      <c r="O31" s="11" t="str">
        <f t="shared" si="8"/>
        <v/>
      </c>
      <c r="P31" s="11" t="str">
        <f t="shared" si="8"/>
        <v/>
      </c>
      <c r="R31" s="12">
        <f>IF(R19&gt;0,R29+R30,"")</f>
        <v>42.216062020000003</v>
      </c>
    </row>
    <row r="32" spans="1:259" x14ac:dyDescent="0.2">
      <c r="A32" s="9"/>
      <c r="C32" s="11"/>
      <c r="E32" s="11" t="str">
        <f t="shared" ref="E32:P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 t="shared" si="9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0">IF(E21="","",ROUND((E21-E9),3))</f>
        <v>7.7450000000000001</v>
      </c>
      <c r="F33" s="11">
        <f t="shared" si="10"/>
        <v>3.5760000000000001</v>
      </c>
      <c r="G33" s="11">
        <f t="shared" si="10"/>
        <v>6.923</v>
      </c>
      <c r="H33" s="11">
        <f t="shared" si="10"/>
        <v>7.1539999999999999</v>
      </c>
      <c r="I33" s="11">
        <f t="shared" si="10"/>
        <v>6.39</v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31.787868600000024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0"/>
        <v>1.744</v>
      </c>
      <c r="F34" s="16">
        <f t="shared" si="10"/>
        <v>5.1680000000000001</v>
      </c>
      <c r="G34" s="16">
        <f t="shared" si="10"/>
        <v>8.07</v>
      </c>
      <c r="H34" s="16">
        <f t="shared" si="10"/>
        <v>-2.754</v>
      </c>
      <c r="I34" s="16">
        <f t="shared" si="10"/>
        <v>5.9279999999999999</v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18.1547658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1">IF(E23="","",E33+E34)</f>
        <v>9.4890000000000008</v>
      </c>
      <c r="F35" s="11">
        <f t="shared" si="11"/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49.942634400000024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92.158696420000027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3">IF(E17="","",ROUND((E17/E5-1),3))</f>
        <v>0.30499999999999999</v>
      </c>
      <c r="F40" s="27">
        <f t="shared" si="13"/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0.35325794428075352</v>
      </c>
    </row>
    <row r="41" spans="1:259" x14ac:dyDescent="0.2">
      <c r="A41" s="9" t="s">
        <v>6</v>
      </c>
      <c r="C41" s="30"/>
      <c r="E41" s="30">
        <f t="shared" si="13"/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0.28891533006827919</v>
      </c>
    </row>
    <row r="42" spans="1:259" x14ac:dyDescent="0.2">
      <c r="A42" s="9" t="s">
        <v>7</v>
      </c>
      <c r="C42" s="27"/>
      <c r="E42" s="27">
        <f t="shared" si="13"/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 t="str">
        <f t="shared" si="13"/>
        <v/>
      </c>
      <c r="K42" s="27" t="str">
        <f t="shared" si="13"/>
        <v/>
      </c>
      <c r="L42" s="27" t="str">
        <f t="shared" si="13"/>
        <v/>
      </c>
      <c r="M42" s="27" t="str">
        <f t="shared" si="13"/>
        <v/>
      </c>
      <c r="N42" s="27" t="str">
        <f t="shared" si="13"/>
        <v/>
      </c>
      <c r="O42" s="27" t="str">
        <f t="shared" si="13"/>
        <v/>
      </c>
      <c r="P42" s="27" t="str">
        <f t="shared" si="13"/>
        <v/>
      </c>
      <c r="R42" s="29">
        <f>IF(R19&gt;0,R19/R7-1,"")</f>
        <v>0.33207713322771748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4">IF(E21="","",ROUND((E21/E9-1),3))</f>
        <v>0.41199999999999998</v>
      </c>
      <c r="F44" s="27">
        <f t="shared" si="14"/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 t="str">
        <f t="shared" si="14"/>
        <v/>
      </c>
      <c r="K44" s="27" t="str">
        <f t="shared" si="14"/>
        <v/>
      </c>
      <c r="L44" s="27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27" t="str">
        <f t="shared" si="14"/>
        <v/>
      </c>
      <c r="R44" s="29">
        <f>IF(R21&gt;0,R21/R9-1,"")</f>
        <v>0.32520206046741174</v>
      </c>
    </row>
    <row r="45" spans="1:259" x14ac:dyDescent="0.2">
      <c r="A45" s="9" t="s">
        <v>9</v>
      </c>
      <c r="C45" s="30"/>
      <c r="E45" s="30">
        <f t="shared" si="14"/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 t="str">
        <f t="shared" si="14"/>
        <v/>
      </c>
      <c r="K45" s="30" t="str">
        <f t="shared" si="14"/>
        <v/>
      </c>
      <c r="L45" s="30" t="str">
        <f t="shared" si="14"/>
        <v/>
      </c>
      <c r="M45" s="30" t="str">
        <f t="shared" si="14"/>
        <v/>
      </c>
      <c r="N45" s="30" t="str">
        <f t="shared" si="14"/>
        <v/>
      </c>
      <c r="O45" s="30" t="str">
        <f t="shared" si="14"/>
        <v/>
      </c>
      <c r="P45" s="30" t="str">
        <f t="shared" si="14"/>
        <v/>
      </c>
      <c r="R45" s="31">
        <f>IF(R22&gt;0,R22/R10-1,"")</f>
        <v>0.39796405844321936</v>
      </c>
    </row>
    <row r="46" spans="1:259" x14ac:dyDescent="0.2">
      <c r="A46" s="9" t="s">
        <v>10</v>
      </c>
      <c r="C46" s="27"/>
      <c r="E46" s="27">
        <f t="shared" si="14"/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 t="str">
        <f t="shared" si="14"/>
        <v/>
      </c>
      <c r="K46" s="27" t="str">
        <f t="shared" si="14"/>
        <v/>
      </c>
      <c r="L46" s="27" t="str">
        <f t="shared" si="14"/>
        <v/>
      </c>
      <c r="M46" s="27" t="str">
        <f t="shared" si="14"/>
        <v/>
      </c>
      <c r="N46" s="27" t="str">
        <f t="shared" si="14"/>
        <v/>
      </c>
      <c r="O46" s="27" t="str">
        <f t="shared" si="14"/>
        <v/>
      </c>
      <c r="P46" s="27" t="str">
        <f t="shared" si="14"/>
        <v/>
      </c>
      <c r="R46" s="29">
        <f>IF(R23&gt;0,R23/R11-1,"")</f>
        <v>0.34835476468435855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5">IF(E25="","",ROUND((E25/E13-1),3))</f>
        <v>0.33800000000000002</v>
      </c>
      <c r="F48" s="27">
        <f t="shared" si="15"/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 t="str">
        <f t="shared" si="15"/>
        <v/>
      </c>
      <c r="K48" s="27" t="str">
        <f t="shared" si="15"/>
        <v/>
      </c>
      <c r="L48" s="27" t="str">
        <f t="shared" si="15"/>
        <v/>
      </c>
      <c r="M48" s="27" t="str">
        <f t="shared" si="15"/>
        <v/>
      </c>
      <c r="N48" s="27" t="str">
        <f t="shared" si="15"/>
        <v/>
      </c>
      <c r="O48" s="27" t="str">
        <f t="shared" si="15"/>
        <v/>
      </c>
      <c r="P48" s="27" t="str">
        <f t="shared" si="15"/>
        <v/>
      </c>
      <c r="R48" s="34">
        <f>IF((R19*R23)&gt;0,R25/R13-1,"")</f>
        <v>0.34070458536886261</v>
      </c>
    </row>
    <row r="52" spans="1:1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</sheetData>
  <conditionalFormatting sqref="C29:C35 E29:P35 C37:C38 E37:P38 C40:C42 E40:P42 C44:C46 E44:P46 C48 E48:P4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25vFFP</vt:lpstr>
      <vt:lpstr>24v25</vt:lpstr>
      <vt:lpstr>'24v25'!Print_Area</vt:lpstr>
      <vt:lpstr>'25vFFP'!Print_Area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Davis, Karey</cp:lastModifiedBy>
  <dcterms:created xsi:type="dcterms:W3CDTF">2025-05-14T14:07:14Z</dcterms:created>
  <dcterms:modified xsi:type="dcterms:W3CDTF">2025-05-23T13:29:42Z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