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8_{016D0495-5E77-4C00-A171-286F078E16E1}" xr6:coauthVersionLast="47" xr6:coauthVersionMax="47" xr10:uidLastSave="{00000000-0000-0000-0000-000000000000}"/>
  <bookViews>
    <workbookView xWindow="1470" yWindow="1470" windowWidth="38700" windowHeight="15345" xr2:uid="{8FBA2D16-84C3-48DF-9941-682B018ED282}"/>
  </bookViews>
  <sheets>
    <sheet name="25vFeb" sheetId="2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2" l="1"/>
  <c r="P45" i="2"/>
  <c r="O45" i="2"/>
  <c r="K45" i="2"/>
  <c r="J45" i="2"/>
  <c r="I45" i="2"/>
  <c r="H45" i="2"/>
  <c r="G45" i="2"/>
  <c r="F45" i="2"/>
  <c r="E45" i="2"/>
  <c r="R44" i="2"/>
  <c r="M44" i="2"/>
  <c r="L44" i="2"/>
  <c r="K44" i="2"/>
  <c r="J44" i="2"/>
  <c r="I44" i="2"/>
  <c r="H44" i="2"/>
  <c r="N42" i="2"/>
  <c r="L42" i="2"/>
  <c r="K42" i="2"/>
  <c r="P41" i="2"/>
  <c r="O41" i="2"/>
  <c r="N41" i="2"/>
  <c r="L41" i="2"/>
  <c r="K41" i="2"/>
  <c r="J41" i="2"/>
  <c r="I41" i="2"/>
  <c r="H41" i="2"/>
  <c r="L40" i="2"/>
  <c r="K40" i="2"/>
  <c r="J40" i="2"/>
  <c r="I40" i="2"/>
  <c r="H40" i="2"/>
  <c r="G40" i="2"/>
  <c r="E40" i="2"/>
  <c r="I37" i="2"/>
  <c r="N35" i="2"/>
  <c r="P34" i="2"/>
  <c r="P46" i="2" s="1"/>
  <c r="O34" i="2"/>
  <c r="O46" i="2" s="1"/>
  <c r="K34" i="2"/>
  <c r="J34" i="2"/>
  <c r="J46" i="2" s="1"/>
  <c r="I34" i="2"/>
  <c r="N33" i="2"/>
  <c r="M33" i="2"/>
  <c r="L33" i="2"/>
  <c r="K33" i="2"/>
  <c r="K35" i="2" s="1"/>
  <c r="K37" i="2" s="1"/>
  <c r="J33" i="2"/>
  <c r="J35" i="2" s="1"/>
  <c r="J37" i="2" s="1"/>
  <c r="I33" i="2"/>
  <c r="I35" i="2" s="1"/>
  <c r="H33" i="2"/>
  <c r="H35" i="2" s="1"/>
  <c r="R32" i="2"/>
  <c r="P30" i="2"/>
  <c r="P42" i="2" s="1"/>
  <c r="O30" i="2"/>
  <c r="O42" i="2" s="1"/>
  <c r="G30" i="2"/>
  <c r="F30" i="2"/>
  <c r="N29" i="2"/>
  <c r="N31" i="2" s="1"/>
  <c r="N37" i="2" s="1"/>
  <c r="M29" i="2"/>
  <c r="L29" i="2"/>
  <c r="L31" i="2" s="1"/>
  <c r="K29" i="2"/>
  <c r="K31" i="2" s="1"/>
  <c r="J29" i="2"/>
  <c r="J31" i="2" s="1"/>
  <c r="I29" i="2"/>
  <c r="I31" i="2" s="1"/>
  <c r="H29" i="2"/>
  <c r="H31" i="2" s="1"/>
  <c r="ID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N23" i="2"/>
  <c r="M23" i="2"/>
  <c r="L23" i="2"/>
  <c r="K23" i="2"/>
  <c r="J23" i="2"/>
  <c r="I23" i="2"/>
  <c r="H23" i="2"/>
  <c r="P22" i="2"/>
  <c r="O22" i="2"/>
  <c r="N22" i="2"/>
  <c r="N34" i="2" s="1"/>
  <c r="N46" i="2" s="1"/>
  <c r="M22" i="2"/>
  <c r="L22" i="2"/>
  <c r="K22" i="2"/>
  <c r="J22" i="2"/>
  <c r="I22" i="2"/>
  <c r="H22" i="2"/>
  <c r="H34" i="2" s="1"/>
  <c r="G22" i="2"/>
  <c r="G34" i="2" s="1"/>
  <c r="F22" i="2"/>
  <c r="F34" i="2" s="1"/>
  <c r="E22" i="2"/>
  <c r="R21" i="2"/>
  <c r="P21" i="2"/>
  <c r="O21" i="2"/>
  <c r="N21" i="2"/>
  <c r="N44" i="2" s="1"/>
  <c r="M21" i="2"/>
  <c r="L21" i="2"/>
  <c r="K21" i="2"/>
  <c r="J21" i="2"/>
  <c r="I21" i="2"/>
  <c r="H21" i="2"/>
  <c r="G21" i="2"/>
  <c r="G33" i="2" s="1"/>
  <c r="F21" i="2"/>
  <c r="E21" i="2"/>
  <c r="JJ20" i="2"/>
  <c r="ID20" i="2"/>
  <c r="N19" i="2"/>
  <c r="M19" i="2"/>
  <c r="L19" i="2"/>
  <c r="L25" i="2" s="1"/>
  <c r="L48" i="2" s="1"/>
  <c r="K19" i="2"/>
  <c r="K25" i="2" s="1"/>
  <c r="K48" i="2" s="1"/>
  <c r="J19" i="2"/>
  <c r="J25" i="2" s="1"/>
  <c r="J48" i="2" s="1"/>
  <c r="I19" i="2"/>
  <c r="I25" i="2" s="1"/>
  <c r="I48" i="2" s="1"/>
  <c r="P18" i="2"/>
  <c r="O18" i="2"/>
  <c r="N18" i="2"/>
  <c r="N30" i="2" s="1"/>
  <c r="M18" i="2"/>
  <c r="L18" i="2"/>
  <c r="L30" i="2" s="1"/>
  <c r="K18" i="2"/>
  <c r="K30" i="2" s="1"/>
  <c r="J18" i="2"/>
  <c r="J30" i="2" s="1"/>
  <c r="I18" i="2"/>
  <c r="I30" i="2" s="1"/>
  <c r="H18" i="2"/>
  <c r="H30" i="2" s="1"/>
  <c r="G18" i="2"/>
  <c r="G41" i="2" s="1"/>
  <c r="F18" i="2"/>
  <c r="F41" i="2" s="1"/>
  <c r="E18" i="2"/>
  <c r="E41" i="2" s="1"/>
  <c r="R17" i="2"/>
  <c r="R40" i="2" s="1"/>
  <c r="P17" i="2"/>
  <c r="O17" i="2"/>
  <c r="N17" i="2"/>
  <c r="N40" i="2" s="1"/>
  <c r="M17" i="2"/>
  <c r="M40" i="2" s="1"/>
  <c r="L17" i="2"/>
  <c r="K17" i="2"/>
  <c r="J17" i="2"/>
  <c r="I17" i="2"/>
  <c r="H17" i="2"/>
  <c r="G17" i="2"/>
  <c r="F17" i="2"/>
  <c r="E17" i="2"/>
  <c r="E29" i="2" s="1"/>
  <c r="ID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P13" i="2"/>
  <c r="O13" i="2"/>
  <c r="N13" i="2"/>
  <c r="J13" i="2"/>
  <c r="G13" i="2"/>
  <c r="F13" i="2"/>
  <c r="E13" i="2"/>
  <c r="C13" i="2"/>
  <c r="R11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C10" i="2"/>
  <c r="R9" i="2"/>
  <c r="C9" i="2"/>
  <c r="C11" i="2" s="1"/>
  <c r="JJ8" i="2"/>
  <c r="ID8" i="2"/>
  <c r="R7" i="2"/>
  <c r="P7" i="2"/>
  <c r="O7" i="2"/>
  <c r="N7" i="2"/>
  <c r="M7" i="2"/>
  <c r="M13" i="2" s="1"/>
  <c r="L7" i="2"/>
  <c r="L13" i="2" s="1"/>
  <c r="K7" i="2"/>
  <c r="K13" i="2" s="1"/>
  <c r="J7" i="2"/>
  <c r="I7" i="2"/>
  <c r="I13" i="2" s="1"/>
  <c r="H7" i="2"/>
  <c r="H13" i="2" s="1"/>
  <c r="G7" i="2"/>
  <c r="F7" i="2"/>
  <c r="E7" i="2"/>
  <c r="R6" i="2"/>
  <c r="C6" i="2"/>
  <c r="R5" i="2"/>
  <c r="C5" i="2"/>
  <c r="C7" i="2" s="1"/>
  <c r="J46" i="1"/>
  <c r="P45" i="1"/>
  <c r="O45" i="1"/>
  <c r="N45" i="1"/>
  <c r="M45" i="1"/>
  <c r="L45" i="1"/>
  <c r="J44" i="1"/>
  <c r="I44" i="1"/>
  <c r="H44" i="1"/>
  <c r="F44" i="1"/>
  <c r="E44" i="1"/>
  <c r="P41" i="1"/>
  <c r="O41" i="1"/>
  <c r="N41" i="1"/>
  <c r="M41" i="1"/>
  <c r="L41" i="1"/>
  <c r="K41" i="1"/>
  <c r="H41" i="1"/>
  <c r="G41" i="1"/>
  <c r="F41" i="1"/>
  <c r="E41" i="1"/>
  <c r="P40" i="1"/>
  <c r="O40" i="1"/>
  <c r="N40" i="1"/>
  <c r="M40" i="1"/>
  <c r="P34" i="1"/>
  <c r="O34" i="1"/>
  <c r="N34" i="1"/>
  <c r="M34" i="1"/>
  <c r="L34" i="1"/>
  <c r="P33" i="1"/>
  <c r="L33" i="1"/>
  <c r="J33" i="1"/>
  <c r="I33" i="1"/>
  <c r="H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P30" i="1"/>
  <c r="O30" i="1"/>
  <c r="K30" i="1"/>
  <c r="I30" i="1"/>
  <c r="H30" i="1"/>
  <c r="G30" i="1"/>
  <c r="F30" i="1"/>
  <c r="E30" i="1"/>
  <c r="I29" i="1"/>
  <c r="H29" i="1"/>
  <c r="IY28" i="1"/>
  <c r="R28" i="1"/>
  <c r="J23" i="1"/>
  <c r="I23" i="1"/>
  <c r="H23" i="1"/>
  <c r="G23" i="1"/>
  <c r="F23" i="1"/>
  <c r="E23" i="1"/>
  <c r="P22" i="1"/>
  <c r="O22" i="1"/>
  <c r="N22" i="1"/>
  <c r="M22" i="1"/>
  <c r="L22" i="1"/>
  <c r="K22" i="1"/>
  <c r="K34" i="1" s="1"/>
  <c r="J22" i="1"/>
  <c r="I22" i="1"/>
  <c r="H22" i="1"/>
  <c r="G22" i="1"/>
  <c r="F22" i="1"/>
  <c r="E22" i="1"/>
  <c r="R21" i="1"/>
  <c r="P21" i="1"/>
  <c r="P23" i="1" s="1"/>
  <c r="O21" i="1"/>
  <c r="N21" i="1"/>
  <c r="N44" i="1" s="1"/>
  <c r="M21" i="1"/>
  <c r="L21" i="1"/>
  <c r="L44" i="1" s="1"/>
  <c r="K21" i="1"/>
  <c r="K44" i="1" s="1"/>
  <c r="J21" i="1"/>
  <c r="I21" i="1"/>
  <c r="H21" i="1"/>
  <c r="G21" i="1"/>
  <c r="F21" i="1"/>
  <c r="E21" i="1"/>
  <c r="IY20" i="1"/>
  <c r="I19" i="1"/>
  <c r="H19" i="1"/>
  <c r="G19" i="1"/>
  <c r="F19" i="1"/>
  <c r="E19" i="1"/>
  <c r="P18" i="1"/>
  <c r="O18" i="1"/>
  <c r="N18" i="1"/>
  <c r="N30" i="1" s="1"/>
  <c r="M18" i="1"/>
  <c r="M30" i="1" s="1"/>
  <c r="L18" i="1"/>
  <c r="L30" i="1" s="1"/>
  <c r="K18" i="1"/>
  <c r="J18" i="1"/>
  <c r="J41" i="1" s="1"/>
  <c r="I18" i="1"/>
  <c r="H18" i="1"/>
  <c r="G18" i="1"/>
  <c r="F18" i="1"/>
  <c r="E18" i="1"/>
  <c r="R17" i="1"/>
  <c r="P17" i="1"/>
  <c r="P29" i="1" s="1"/>
  <c r="O17" i="1"/>
  <c r="N17" i="1"/>
  <c r="M17" i="1"/>
  <c r="L17" i="1"/>
  <c r="K17" i="1"/>
  <c r="K19" i="1" s="1"/>
  <c r="J17" i="1"/>
  <c r="I17" i="1"/>
  <c r="H17" i="1"/>
  <c r="G17" i="1"/>
  <c r="F17" i="1"/>
  <c r="E17" i="1"/>
  <c r="IY16" i="1"/>
  <c r="R16" i="1"/>
  <c r="M12" i="1"/>
  <c r="L12" i="1"/>
  <c r="K12" i="1"/>
  <c r="P11" i="1"/>
  <c r="O11" i="1"/>
  <c r="N11" i="1"/>
  <c r="M11" i="1"/>
  <c r="P10" i="1"/>
  <c r="O10" i="1"/>
  <c r="N10" i="1"/>
  <c r="M10" i="1"/>
  <c r="L10" i="1"/>
  <c r="K10" i="1"/>
  <c r="J10" i="1"/>
  <c r="J11" i="1" s="1"/>
  <c r="I10" i="1"/>
  <c r="H10" i="1"/>
  <c r="G10" i="1"/>
  <c r="G34" i="1" s="1"/>
  <c r="F10" i="1"/>
  <c r="R10" i="1" s="1"/>
  <c r="E10" i="1"/>
  <c r="P9" i="1"/>
  <c r="O9" i="1"/>
  <c r="N9" i="1"/>
  <c r="M9" i="1"/>
  <c r="L9" i="1"/>
  <c r="L11" i="1" s="1"/>
  <c r="K9" i="1"/>
  <c r="J9" i="1"/>
  <c r="I9" i="1"/>
  <c r="H9" i="1"/>
  <c r="G9" i="1"/>
  <c r="F9" i="1"/>
  <c r="F33" i="1" s="1"/>
  <c r="E9" i="1"/>
  <c r="E33" i="1" s="1"/>
  <c r="IY8" i="1"/>
  <c r="P6" i="1"/>
  <c r="P7" i="1" s="1"/>
  <c r="P13" i="1" s="1"/>
  <c r="O6" i="1"/>
  <c r="O7" i="1" s="1"/>
  <c r="O13" i="1" s="1"/>
  <c r="N6" i="1"/>
  <c r="M6" i="1"/>
  <c r="M7" i="1" s="1"/>
  <c r="M13" i="1" s="1"/>
  <c r="L6" i="1"/>
  <c r="K6" i="1"/>
  <c r="J6" i="1"/>
  <c r="I6" i="1"/>
  <c r="H6" i="1"/>
  <c r="G6" i="1"/>
  <c r="F6" i="1"/>
  <c r="E6" i="1"/>
  <c r="P5" i="1"/>
  <c r="P12" i="1" s="1"/>
  <c r="O5" i="1"/>
  <c r="O12" i="1" s="1"/>
  <c r="N5" i="1"/>
  <c r="M5" i="1"/>
  <c r="L5" i="1"/>
  <c r="K5" i="1"/>
  <c r="K7" i="1" s="1"/>
  <c r="J5" i="1"/>
  <c r="I5" i="1"/>
  <c r="H5" i="1"/>
  <c r="G5" i="1"/>
  <c r="F5" i="1"/>
  <c r="F40" i="1" s="1"/>
  <c r="E5" i="1"/>
  <c r="C5" i="1"/>
  <c r="P35" i="1" l="1"/>
  <c r="P46" i="1"/>
  <c r="G35" i="2"/>
  <c r="R19" i="1"/>
  <c r="K25" i="1"/>
  <c r="K31" i="1"/>
  <c r="K42" i="1"/>
  <c r="H37" i="2"/>
  <c r="R5" i="1"/>
  <c r="E7" i="1"/>
  <c r="H40" i="1"/>
  <c r="H12" i="1"/>
  <c r="G29" i="1"/>
  <c r="M25" i="2"/>
  <c r="M48" i="2" s="1"/>
  <c r="F12" i="1"/>
  <c r="O40" i="2"/>
  <c r="O29" i="2"/>
  <c r="O31" i="2" s="1"/>
  <c r="H7" i="1"/>
  <c r="H13" i="1" s="1"/>
  <c r="E25" i="1"/>
  <c r="P29" i="2"/>
  <c r="P31" i="2" s="1"/>
  <c r="P37" i="2" s="1"/>
  <c r="P19" i="2"/>
  <c r="P25" i="2" s="1"/>
  <c r="P48" i="2" s="1"/>
  <c r="O19" i="2"/>
  <c r="O25" i="2" s="1"/>
  <c r="O48" i="2" s="1"/>
  <c r="O33" i="1"/>
  <c r="O23" i="1"/>
  <c r="J42" i="2"/>
  <c r="G25" i="1"/>
  <c r="G31" i="1"/>
  <c r="K23" i="1"/>
  <c r="I46" i="2"/>
  <c r="N7" i="1"/>
  <c r="N13" i="1" s="1"/>
  <c r="N12" i="1"/>
  <c r="M29" i="1"/>
  <c r="M19" i="1"/>
  <c r="E33" i="2"/>
  <c r="E23" i="2"/>
  <c r="E44" i="2"/>
  <c r="N29" i="1"/>
  <c r="N19" i="1"/>
  <c r="R22" i="1"/>
  <c r="E34" i="1"/>
  <c r="E35" i="1" s="1"/>
  <c r="F33" i="2"/>
  <c r="F35" i="2" s="1"/>
  <c r="F23" i="2"/>
  <c r="F46" i="2" s="1"/>
  <c r="F44" i="2"/>
  <c r="O44" i="1"/>
  <c r="I42" i="2"/>
  <c r="G11" i="1"/>
  <c r="G46" i="1" s="1"/>
  <c r="G44" i="1"/>
  <c r="P40" i="2"/>
  <c r="F45" i="1"/>
  <c r="P44" i="2"/>
  <c r="P33" i="2"/>
  <c r="P35" i="2" s="1"/>
  <c r="P23" i="2"/>
  <c r="E29" i="1"/>
  <c r="E31" i="1" s="1"/>
  <c r="R33" i="2"/>
  <c r="G40" i="1"/>
  <c r="G12" i="1"/>
  <c r="I40" i="1"/>
  <c r="I7" i="1"/>
  <c r="I12" i="1"/>
  <c r="G35" i="1"/>
  <c r="G7" i="1"/>
  <c r="H46" i="2"/>
  <c r="J40" i="1"/>
  <c r="H34" i="1"/>
  <c r="H35" i="1" s="1"/>
  <c r="H45" i="1"/>
  <c r="C9" i="1"/>
  <c r="R18" i="1"/>
  <c r="J34" i="1"/>
  <c r="J35" i="1" s="1"/>
  <c r="J45" i="1"/>
  <c r="C6" i="1"/>
  <c r="C7" i="1" s="1"/>
  <c r="R6" i="1"/>
  <c r="I11" i="1"/>
  <c r="I46" i="1" s="1"/>
  <c r="G45" i="1"/>
  <c r="F29" i="2"/>
  <c r="F31" i="2" s="1"/>
  <c r="F19" i="2"/>
  <c r="F42" i="2" s="1"/>
  <c r="F40" i="2"/>
  <c r="M30" i="2"/>
  <c r="M42" i="2" s="1"/>
  <c r="M41" i="2"/>
  <c r="E40" i="1"/>
  <c r="F34" i="1"/>
  <c r="F35" i="1" s="1"/>
  <c r="C10" i="1"/>
  <c r="N33" i="1"/>
  <c r="N23" i="1"/>
  <c r="F25" i="1"/>
  <c r="R29" i="2"/>
  <c r="L40" i="1"/>
  <c r="L29" i="1"/>
  <c r="H31" i="1"/>
  <c r="H25" i="1"/>
  <c r="L23" i="1"/>
  <c r="L34" i="2"/>
  <c r="L46" i="2" s="1"/>
  <c r="L45" i="2"/>
  <c r="I31" i="1"/>
  <c r="I25" i="1"/>
  <c r="O29" i="1"/>
  <c r="O19" i="1"/>
  <c r="E11" i="1"/>
  <c r="E46" i="1" s="1"/>
  <c r="R9" i="1"/>
  <c r="R44" i="1" s="1"/>
  <c r="P44" i="1"/>
  <c r="I34" i="1"/>
  <c r="I45" i="1"/>
  <c r="E45" i="1"/>
  <c r="H11" i="1"/>
  <c r="H46" i="1" s="1"/>
  <c r="G29" i="2"/>
  <c r="G31" i="2" s="1"/>
  <c r="G19" i="2"/>
  <c r="O44" i="2"/>
  <c r="O33" i="2"/>
  <c r="O35" i="2" s="1"/>
  <c r="O23" i="2"/>
  <c r="F29" i="1"/>
  <c r="F31" i="1" s="1"/>
  <c r="R22" i="2"/>
  <c r="E34" i="2"/>
  <c r="E46" i="2" s="1"/>
  <c r="F7" i="1"/>
  <c r="E12" i="1"/>
  <c r="J7" i="1"/>
  <c r="J13" i="1" s="1"/>
  <c r="J29" i="1"/>
  <c r="M44" i="1"/>
  <c r="M33" i="1"/>
  <c r="M23" i="1"/>
  <c r="N25" i="2"/>
  <c r="N48" i="2" s="1"/>
  <c r="J12" i="1"/>
  <c r="I35" i="1"/>
  <c r="L7" i="1"/>
  <c r="L13" i="1" s="1"/>
  <c r="K40" i="1"/>
  <c r="K29" i="1"/>
  <c r="J30" i="1"/>
  <c r="E19" i="2"/>
  <c r="R18" i="2"/>
  <c r="E30" i="2"/>
  <c r="G42" i="2"/>
  <c r="R13" i="2"/>
  <c r="M34" i="2"/>
  <c r="M46" i="2" s="1"/>
  <c r="M45" i="2"/>
  <c r="J19" i="1"/>
  <c r="F11" i="1"/>
  <c r="F46" i="1" s="1"/>
  <c r="L19" i="1"/>
  <c r="P19" i="1"/>
  <c r="G33" i="1"/>
  <c r="K11" i="1"/>
  <c r="K13" i="1" s="1"/>
  <c r="I41" i="1"/>
  <c r="K33" i="1"/>
  <c r="H19" i="2"/>
  <c r="H25" i="2" s="1"/>
  <c r="H48" i="2" s="1"/>
  <c r="K45" i="1"/>
  <c r="G44" i="2"/>
  <c r="N45" i="2"/>
  <c r="G23" i="2"/>
  <c r="G46" i="2" s="1"/>
  <c r="L31" i="1" l="1"/>
  <c r="L25" i="1"/>
  <c r="L42" i="1"/>
  <c r="J31" i="1"/>
  <c r="J25" i="1"/>
  <c r="J42" i="1"/>
  <c r="O42" i="1"/>
  <c r="O25" i="1"/>
  <c r="O31" i="1"/>
  <c r="F13" i="1"/>
  <c r="E42" i="2"/>
  <c r="E31" i="2"/>
  <c r="R45" i="1"/>
  <c r="R34" i="1"/>
  <c r="K48" i="1"/>
  <c r="K37" i="1"/>
  <c r="E25" i="2"/>
  <c r="E48" i="2" s="1"/>
  <c r="H48" i="1"/>
  <c r="H37" i="1"/>
  <c r="E37" i="1"/>
  <c r="M31" i="2"/>
  <c r="G13" i="1"/>
  <c r="R45" i="2"/>
  <c r="R34" i="2"/>
  <c r="I13" i="1"/>
  <c r="I48" i="1" s="1"/>
  <c r="I42" i="1"/>
  <c r="G25" i="2"/>
  <c r="G48" i="2" s="1"/>
  <c r="E35" i="2"/>
  <c r="G37" i="2"/>
  <c r="H42" i="1"/>
  <c r="F48" i="1"/>
  <c r="F37" i="1"/>
  <c r="H42" i="2"/>
  <c r="I37" i="1"/>
  <c r="R7" i="1"/>
  <c r="R42" i="1" s="1"/>
  <c r="R40" i="1"/>
  <c r="R29" i="1"/>
  <c r="R31" i="1" s="1"/>
  <c r="F37" i="2"/>
  <c r="R41" i="2"/>
  <c r="R30" i="2"/>
  <c r="N42" i="1"/>
  <c r="N31" i="1"/>
  <c r="N25" i="1"/>
  <c r="M35" i="2"/>
  <c r="R19" i="2"/>
  <c r="F42" i="1"/>
  <c r="C11" i="1"/>
  <c r="C13" i="1" s="1"/>
  <c r="L35" i="2"/>
  <c r="L37" i="2" s="1"/>
  <c r="O35" i="1"/>
  <c r="O46" i="1"/>
  <c r="F25" i="2"/>
  <c r="F48" i="2" s="1"/>
  <c r="L35" i="1"/>
  <c r="L46" i="1"/>
  <c r="R23" i="2"/>
  <c r="O37" i="2"/>
  <c r="M25" i="1"/>
  <c r="M31" i="1"/>
  <c r="M42" i="1"/>
  <c r="R30" i="1"/>
  <c r="R41" i="1"/>
  <c r="M35" i="1"/>
  <c r="M46" i="1"/>
  <c r="N35" i="1"/>
  <c r="N46" i="1"/>
  <c r="R11" i="1"/>
  <c r="R33" i="1"/>
  <c r="G37" i="1"/>
  <c r="G48" i="1"/>
  <c r="E13" i="1"/>
  <c r="E48" i="1" s="1"/>
  <c r="E42" i="1"/>
  <c r="R23" i="1"/>
  <c r="G42" i="1"/>
  <c r="P42" i="1"/>
  <c r="P31" i="1"/>
  <c r="P25" i="1"/>
  <c r="K46" i="1"/>
  <c r="K35" i="1"/>
  <c r="R31" i="2" l="1"/>
  <c r="R42" i="2"/>
  <c r="R25" i="2"/>
  <c r="R48" i="2" s="1"/>
  <c r="J48" i="1"/>
  <c r="J37" i="1"/>
  <c r="R35" i="1"/>
  <c r="R46" i="1"/>
  <c r="E37" i="2"/>
  <c r="O37" i="1"/>
  <c r="O48" i="1"/>
  <c r="P37" i="1"/>
  <c r="P48" i="1"/>
  <c r="L48" i="1"/>
  <c r="L37" i="1"/>
  <c r="R37" i="1"/>
  <c r="R25" i="1"/>
  <c r="R48" i="1" s="1"/>
  <c r="N48" i="1"/>
  <c r="N37" i="1"/>
  <c r="M37" i="2"/>
  <c r="M48" i="1"/>
  <c r="M37" i="1"/>
  <c r="R13" i="1"/>
  <c r="R35" i="2"/>
  <c r="R37" i="2" s="1"/>
  <c r="R46" i="2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<sst xmlns="http://schemas.openxmlformats.org/spreadsheetml/2006/main" count="82" uniqueCount="29">
  <si>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</si>
  <si>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2025 Receipts vs. 2024 Receipts</t>
  </si>
  <si>
    <t>2024 Actuals</t>
  </si>
  <si>
    <t>2024 Act</t>
  </si>
  <si>
    <t>YTD Jun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</si>
  <si>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</si>
  <si>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</si>
  <si>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</si>
  <si>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</si>
  <si>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</si>
  <si>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</si>
  <si>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</si>
  <si>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</si>
  <si>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</si>
  <si>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</si>
  <si>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</si>
  <si>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</si>
  <si>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</si>
  <si>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</si>
  <si>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</si>
  <si>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</si>
  <si>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</si>
  <si>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</si>
  <si>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</si>
  <si>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</si>
  <si>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</si>
  <si>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</si>
  <si>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2025 Adopted Budget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</si>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</sst>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0" fontId="6" fillId="0" borderId="0" xfId="0" applyFont="1" applyAlignment="1">
      <alignment horizontal="right"/>
    </xf>
    <xf numFmtId="166" fontId="2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3" xfId="1" applyNumberFormat="1" applyFont="1" applyBorder="1"/>
    <xf numFmtId="167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2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Relationship Id="rId1" Type="http://schemas.openxmlformats.org/officeDocument/2006/relationships/externalLinkPath" Target="file:///S:\BGT_Groups\EAG\Real%20Estate%20Transaction%20Taxes\Financial%20Plans\2025\Real%20Estate%20Transaction%20Taxes%20-%202024%20November%20Plan%202024.10.11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McK"/>
      <sheetName val="Fcst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4"/>
      <sheetName val="Alloc 2025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>
            <v>12.838353189999999</v>
          </cell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>
            <v>2.4911492900000001</v>
          </cell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>
            <v>3.14605406</v>
          </cell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>
            <v>1.5702058400000001</v>
          </cell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>
            <v>0.15327792000000001</v>
          </cell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>
            <v>0.40302200999999999</v>
          </cell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>
            <v>0.67608287</v>
          </cell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>
            <v>0.75290677000000006</v>
          </cell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>
            <v>4.5124589899999998</v>
          </cell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>
            <v>1.63313931</v>
          </cell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>
            <v>2.0349613799999999</v>
          </cell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>
            <v>1.1065189199999999</v>
          </cell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>
            <v>9.4268329999999997E-2</v>
          </cell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>
            <v>0.18386035999999997</v>
          </cell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>
            <v>0.43820774000000001</v>
          </cell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>
            <v>0.40129221999999998</v>
          </cell>
        </row>
        <row r="33"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>
            <v>23.373944999999999</v>
          </cell>
        </row>
        <row r="34"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>
            <v>15.351267999999999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A2BA-E9C9-450F-9D06-563A7AB2624F}">
  <sheetPr>
    <tabColor theme="5" tint="-0.249977111117893"/>
    <pageSetUpPr fitToPage="1"/>
  </sheetPr>
  <dimension ref="A1:JV58"/>
  <sheetViews>
    <sheetView tabSelected="1" zoomScale="80" zoomScaleNormal="80" zoomScaleSheetLayoutView="80" workbookViewId="0">
      <selection activeCell="H67" sqref="H67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70" ht="19.5" x14ac:dyDescent="0.4">
      <c r="A1" s="1" t="s">
        <v>0</v>
      </c>
      <c r="M1" s="36"/>
      <c r="R1" s="37"/>
    </row>
    <row r="2" spans="1:270" ht="19.5" x14ac:dyDescent="0.4">
      <c r="A2" s="3" t="s">
        <v>26</v>
      </c>
      <c r="M2" s="36"/>
      <c r="R2" s="37"/>
    </row>
    <row r="3" spans="1:270" ht="10.5" customHeight="1" x14ac:dyDescent="0.25">
      <c r="A3" s="4"/>
    </row>
    <row r="4" spans="1:270" ht="19.5" x14ac:dyDescent="0.4">
      <c r="A4" s="5" t="s">
        <v>27</v>
      </c>
      <c r="C4" s="38" t="s">
        <v>28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70" x14ac:dyDescent="0.2">
      <c r="A5" s="9" t="s">
        <v>5</v>
      </c>
      <c r="C5" s="10">
        <f>SUM(E5:P5)</f>
        <v>256.00225598093755</v>
      </c>
      <c r="E5" s="11">
        <v>21.333521331744791</v>
      </c>
      <c r="F5" s="11">
        <v>21.333521331744791</v>
      </c>
      <c r="G5" s="11">
        <v>21.333521331744791</v>
      </c>
      <c r="H5" s="11">
        <v>21.333521331744791</v>
      </c>
      <c r="I5" s="11">
        <v>21.333521331744791</v>
      </c>
      <c r="J5" s="11">
        <v>21.333521331744791</v>
      </c>
      <c r="K5" s="11">
        <v>21.333521331744791</v>
      </c>
      <c r="L5" s="11">
        <v>21.333521331744791</v>
      </c>
      <c r="M5" s="11">
        <v>21.333521331744791</v>
      </c>
      <c r="N5" s="11">
        <v>21.333521331744791</v>
      </c>
      <c r="O5" s="11">
        <v>21.333521331744791</v>
      </c>
      <c r="P5" s="11">
        <v>21.333521331744791</v>
      </c>
      <c r="R5" s="12">
        <f>SUM($E5:J5)</f>
        <v>128.00112799046875</v>
      </c>
    </row>
    <row r="6" spans="1:270" x14ac:dyDescent="0.2">
      <c r="A6" s="9" t="s">
        <v>6</v>
      </c>
      <c r="C6" s="15">
        <f>SUM(E6:P6)</f>
        <v>125.81785811019455</v>
      </c>
      <c r="E6" s="16">
        <v>10.484821509182879</v>
      </c>
      <c r="F6" s="16">
        <v>10.484821509182879</v>
      </c>
      <c r="G6" s="16">
        <v>10.484821509182879</v>
      </c>
      <c r="H6" s="16">
        <v>10.484821509182879</v>
      </c>
      <c r="I6" s="16">
        <v>10.484821509182879</v>
      </c>
      <c r="J6" s="16">
        <v>10.484821509182879</v>
      </c>
      <c r="K6" s="16">
        <v>10.484821509182879</v>
      </c>
      <c r="L6" s="16">
        <v>10.484821509182879</v>
      </c>
      <c r="M6" s="16">
        <v>10.484821509182879</v>
      </c>
      <c r="N6" s="16">
        <v>10.484821509182879</v>
      </c>
      <c r="O6" s="16">
        <v>10.484821509182879</v>
      </c>
      <c r="P6" s="16">
        <v>10.484821509182879</v>
      </c>
      <c r="R6" s="17">
        <f>SUM($E6:J6)</f>
        <v>62.908929055097275</v>
      </c>
    </row>
    <row r="7" spans="1:270" x14ac:dyDescent="0.2">
      <c r="A7" s="9" t="s">
        <v>7</v>
      </c>
      <c r="C7" s="10">
        <f>SUM(C5:C6)</f>
        <v>381.8201140911321</v>
      </c>
      <c r="E7" s="11">
        <f t="shared" ref="E7:P7" si="0">SUM(E5:E6)</f>
        <v>31.81834284092767</v>
      </c>
      <c r="F7" s="11">
        <f t="shared" si="0"/>
        <v>31.81834284092767</v>
      </c>
      <c r="G7" s="11">
        <f t="shared" si="0"/>
        <v>31.81834284092767</v>
      </c>
      <c r="H7" s="11">
        <f t="shared" si="0"/>
        <v>31.81834284092767</v>
      </c>
      <c r="I7" s="11">
        <f t="shared" si="0"/>
        <v>31.81834284092767</v>
      </c>
      <c r="J7" s="11">
        <f t="shared" si="0"/>
        <v>31.81834284092767</v>
      </c>
      <c r="K7" s="11">
        <f t="shared" si="0"/>
        <v>31.81834284092767</v>
      </c>
      <c r="L7" s="11">
        <f t="shared" si="0"/>
        <v>31.81834284092767</v>
      </c>
      <c r="M7" s="11">
        <f t="shared" si="0"/>
        <v>31.81834284092767</v>
      </c>
      <c r="N7" s="11">
        <f t="shared" si="0"/>
        <v>31.81834284092767</v>
      </c>
      <c r="O7" s="11">
        <f t="shared" si="0"/>
        <v>31.81834284092767</v>
      </c>
      <c r="P7" s="11">
        <f t="shared" si="0"/>
        <v>31.81834284092767</v>
      </c>
      <c r="R7" s="12">
        <f>SUM(R5:R6)</f>
        <v>190.91005704556602</v>
      </c>
    </row>
    <row r="8" spans="1:270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C8" s="2">
        <v>0.42182910000000001</v>
      </c>
      <c r="ID8" s="19">
        <f>AVERAGE(IA8:IC8)</f>
        <v>0.42182910000000001</v>
      </c>
      <c r="JJ8" s="19" t="e">
        <f>JI8*(JJ7/JI7)</f>
        <v>#DIV/0!</v>
      </c>
    </row>
    <row r="9" spans="1:270" x14ac:dyDescent="0.2">
      <c r="A9" s="9" t="s">
        <v>8</v>
      </c>
      <c r="C9" s="10">
        <f>SUM(E9:P9)</f>
        <v>234.8191505312669</v>
      </c>
      <c r="E9" s="11">
        <v>19.568262544272237</v>
      </c>
      <c r="F9" s="11">
        <v>19.568262544272237</v>
      </c>
      <c r="G9" s="11">
        <v>19.568262544272237</v>
      </c>
      <c r="H9" s="11">
        <v>19.568262544272237</v>
      </c>
      <c r="I9" s="11">
        <v>19.568262544272237</v>
      </c>
      <c r="J9" s="11">
        <v>19.568262544272237</v>
      </c>
      <c r="K9" s="11">
        <v>19.568262544272237</v>
      </c>
      <c r="L9" s="11">
        <v>19.568262544272237</v>
      </c>
      <c r="M9" s="11">
        <v>19.568262544272237</v>
      </c>
      <c r="N9" s="11">
        <v>19.568262544272237</v>
      </c>
      <c r="O9" s="11">
        <v>19.568262544272237</v>
      </c>
      <c r="P9" s="11">
        <v>19.568262544272237</v>
      </c>
      <c r="R9" s="12">
        <f>SUM($E9:J9)</f>
        <v>117.40957526563344</v>
      </c>
    </row>
    <row r="10" spans="1:270" x14ac:dyDescent="0.2">
      <c r="A10" s="9" t="s">
        <v>9</v>
      </c>
      <c r="C10" s="15">
        <f>SUM(E10:P10)</f>
        <v>149.29125379865346</v>
      </c>
      <c r="E10" s="16">
        <v>12.440937816554458</v>
      </c>
      <c r="F10" s="16">
        <v>12.440937816554458</v>
      </c>
      <c r="G10" s="16">
        <v>12.440937816554458</v>
      </c>
      <c r="H10" s="16">
        <v>12.440937816554458</v>
      </c>
      <c r="I10" s="16">
        <v>12.440937816554458</v>
      </c>
      <c r="J10" s="16">
        <v>12.440937816554458</v>
      </c>
      <c r="K10" s="16">
        <v>12.440937816554458</v>
      </c>
      <c r="L10" s="16">
        <v>12.440937816554458</v>
      </c>
      <c r="M10" s="16">
        <v>12.440937816554458</v>
      </c>
      <c r="N10" s="16">
        <v>12.440937816554458</v>
      </c>
      <c r="O10" s="16">
        <v>12.440937816554458</v>
      </c>
      <c r="P10" s="16">
        <v>12.440937816554458</v>
      </c>
      <c r="R10" s="17">
        <f>SUM($E10:J10)</f>
        <v>74.645626899326743</v>
      </c>
    </row>
    <row r="11" spans="1:270" x14ac:dyDescent="0.2">
      <c r="A11" s="9" t="s">
        <v>10</v>
      </c>
      <c r="C11" s="10">
        <f>SUM(C9:C10)</f>
        <v>384.11040432992036</v>
      </c>
      <c r="E11" s="11">
        <f t="shared" ref="E11:P11" si="1">SUM(E9:E10)</f>
        <v>32.009200360826696</v>
      </c>
      <c r="F11" s="11">
        <f t="shared" si="1"/>
        <v>32.009200360826696</v>
      </c>
      <c r="G11" s="11">
        <f t="shared" si="1"/>
        <v>32.009200360826696</v>
      </c>
      <c r="H11" s="11">
        <f t="shared" si="1"/>
        <v>32.009200360826696</v>
      </c>
      <c r="I11" s="11">
        <f t="shared" si="1"/>
        <v>32.009200360826696</v>
      </c>
      <c r="J11" s="11">
        <f t="shared" si="1"/>
        <v>32.009200360826696</v>
      </c>
      <c r="K11" s="11">
        <f t="shared" si="1"/>
        <v>32.009200360826696</v>
      </c>
      <c r="L11" s="11">
        <f t="shared" si="1"/>
        <v>32.009200360826696</v>
      </c>
      <c r="M11" s="11">
        <f t="shared" si="1"/>
        <v>32.009200360826696</v>
      </c>
      <c r="N11" s="11">
        <f t="shared" si="1"/>
        <v>32.009200360826696</v>
      </c>
      <c r="O11" s="11">
        <f t="shared" si="1"/>
        <v>32.009200360826696</v>
      </c>
      <c r="P11" s="11">
        <f t="shared" si="1"/>
        <v>32.009200360826696</v>
      </c>
      <c r="R11" s="12">
        <f>SUM(R9:R10)</f>
        <v>192.05520216496018</v>
      </c>
    </row>
    <row r="12" spans="1:270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70" x14ac:dyDescent="0.2">
      <c r="A13" s="21" t="s">
        <v>11</v>
      </c>
      <c r="B13" s="11"/>
      <c r="C13" s="10">
        <f>SUM(C7,C11)</f>
        <v>765.93051842105251</v>
      </c>
      <c r="D13" s="11"/>
      <c r="E13" s="11">
        <f t="shared" ref="E13:P13" si="2">SUM(E7,E11)</f>
        <v>63.827543201754366</v>
      </c>
      <c r="F13" s="11">
        <f t="shared" si="2"/>
        <v>63.827543201754366</v>
      </c>
      <c r="G13" s="11">
        <f t="shared" si="2"/>
        <v>63.827543201754366</v>
      </c>
      <c r="H13" s="11">
        <f t="shared" si="2"/>
        <v>63.827543201754366</v>
      </c>
      <c r="I13" s="11">
        <f t="shared" si="2"/>
        <v>63.827543201754366</v>
      </c>
      <c r="J13" s="11">
        <f t="shared" si="2"/>
        <v>63.827543201754366</v>
      </c>
      <c r="K13" s="11">
        <f t="shared" si="2"/>
        <v>63.827543201754366</v>
      </c>
      <c r="L13" s="11">
        <f t="shared" si="2"/>
        <v>63.827543201754366</v>
      </c>
      <c r="M13" s="11">
        <f t="shared" si="2"/>
        <v>63.827543201754366</v>
      </c>
      <c r="N13" s="11">
        <f t="shared" si="2"/>
        <v>63.827543201754366</v>
      </c>
      <c r="O13" s="11">
        <f t="shared" si="2"/>
        <v>63.827543201754366</v>
      </c>
      <c r="P13" s="11">
        <f t="shared" si="2"/>
        <v>63.827543201754366</v>
      </c>
      <c r="Q13" s="11"/>
      <c r="R13" s="22">
        <f>SUM(R7,R11)</f>
        <v>382.9652592105262</v>
      </c>
    </row>
    <row r="14" spans="1:270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70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70" ht="19.5" x14ac:dyDescent="0.4">
      <c r="A16" s="5" t="s">
        <v>12</v>
      </c>
      <c r="C16" s="7"/>
      <c r="E16" s="7">
        <f t="shared" ref="E16:Q16" si="3">E4</f>
        <v>45658</v>
      </c>
      <c r="F16" s="7">
        <f t="shared" si="3"/>
        <v>45689</v>
      </c>
      <c r="G16" s="7">
        <f t="shared" si="3"/>
        <v>45717</v>
      </c>
      <c r="H16" s="7">
        <f t="shared" si="3"/>
        <v>45748</v>
      </c>
      <c r="I16" s="7">
        <f t="shared" si="3"/>
        <v>45778</v>
      </c>
      <c r="J16" s="7">
        <f t="shared" si="3"/>
        <v>45809</v>
      </c>
      <c r="K16" s="7">
        <f t="shared" si="3"/>
        <v>45839</v>
      </c>
      <c r="L16" s="7">
        <f t="shared" si="3"/>
        <v>45870</v>
      </c>
      <c r="M16" s="7">
        <f t="shared" si="3"/>
        <v>45901</v>
      </c>
      <c r="N16" s="7">
        <f t="shared" si="3"/>
        <v>45931</v>
      </c>
      <c r="O16" s="7">
        <f t="shared" si="3"/>
        <v>45962</v>
      </c>
      <c r="P16" s="7">
        <f t="shared" si="3"/>
        <v>45992</v>
      </c>
      <c r="Q16" s="7">
        <f t="shared" si="3"/>
        <v>0</v>
      </c>
      <c r="R16" s="8" t="str">
        <f>R4</f>
        <v>YTD Jun</v>
      </c>
      <c r="ID16" s="26" t="e">
        <f>AVERAGE(IA16:IC16)</f>
        <v>#DIV/0!</v>
      </c>
    </row>
    <row r="17" spans="1:270" x14ac:dyDescent="0.2">
      <c r="A17" s="9" t="s">
        <v>5</v>
      </c>
      <c r="C17" s="11"/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SUM($E17:J17)</f>
        <v>137.43487893</v>
      </c>
    </row>
    <row r="18" spans="1:270" x14ac:dyDescent="0.2">
      <c r="A18" s="9" t="s">
        <v>6</v>
      </c>
      <c r="C18" s="16"/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SUM($E18:J18)</f>
        <v>64.344220249999992</v>
      </c>
    </row>
    <row r="19" spans="1:270" x14ac:dyDescent="0.2">
      <c r="A19" s="9" t="s">
        <v>7</v>
      </c>
      <c r="C19" s="11"/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201.77909918</v>
      </c>
    </row>
    <row r="20" spans="1:270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C20" s="2">
        <v>0.30997675000000002</v>
      </c>
      <c r="ID20" s="19">
        <f>AVERAGE(IA20:IC20)</f>
        <v>0.30997675000000002</v>
      </c>
      <c r="JJ20" s="19" t="e">
        <f>JI20*(JJ19/JI19)</f>
        <v>#DIV/0!</v>
      </c>
    </row>
    <row r="21" spans="1:270" x14ac:dyDescent="0.2">
      <c r="A21" s="9" t="s">
        <v>8</v>
      </c>
      <c r="C21" s="39"/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SUM($E21:J21)</f>
        <v>150.57247320000002</v>
      </c>
    </row>
    <row r="22" spans="1:270" x14ac:dyDescent="0.2">
      <c r="A22" s="9" t="s">
        <v>9</v>
      </c>
      <c r="C22" s="16"/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SUM($E22:J22)</f>
        <v>77.5900161</v>
      </c>
    </row>
    <row r="23" spans="1:270" x14ac:dyDescent="0.2">
      <c r="A23" s="9" t="s">
        <v>10</v>
      </c>
      <c r="C23" s="11"/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228.1624893</v>
      </c>
    </row>
    <row r="24" spans="1:270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70" x14ac:dyDescent="0.2">
      <c r="A25" s="21" t="s">
        <v>11</v>
      </c>
      <c r="C25" s="11"/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429.94158848000001</v>
      </c>
    </row>
    <row r="26" spans="1:270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70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70" ht="19.5" x14ac:dyDescent="0.4">
      <c r="A28" s="5" t="s">
        <v>13</v>
      </c>
      <c r="C28" s="7"/>
      <c r="E28" s="7">
        <f t="shared" ref="E28:P28" si="7">E4</f>
        <v>45658</v>
      </c>
      <c r="F28" s="7">
        <f t="shared" si="7"/>
        <v>45689</v>
      </c>
      <c r="G28" s="7">
        <f t="shared" si="7"/>
        <v>45717</v>
      </c>
      <c r="H28" s="7">
        <f t="shared" si="7"/>
        <v>45748</v>
      </c>
      <c r="I28" s="7">
        <f t="shared" si="7"/>
        <v>45778</v>
      </c>
      <c r="J28" s="7">
        <f t="shared" si="7"/>
        <v>45809</v>
      </c>
      <c r="K28" s="7">
        <f t="shared" si="7"/>
        <v>45839</v>
      </c>
      <c r="L28" s="7">
        <f t="shared" si="7"/>
        <v>45870</v>
      </c>
      <c r="M28" s="7">
        <f t="shared" si="7"/>
        <v>45901</v>
      </c>
      <c r="N28" s="7">
        <f t="shared" si="7"/>
        <v>45931</v>
      </c>
      <c r="O28" s="7">
        <f t="shared" si="7"/>
        <v>45962</v>
      </c>
      <c r="P28" s="7">
        <f t="shared" si="7"/>
        <v>45992</v>
      </c>
      <c r="R28" s="8" t="str">
        <f>+R4</f>
        <v>YTD Jun</v>
      </c>
      <c r="ID28" s="26" t="e">
        <f>AVERAGE(IA28:IC28)</f>
        <v>#DIV/0!</v>
      </c>
    </row>
    <row r="29" spans="1:270" x14ac:dyDescent="0.2">
      <c r="A29" s="9" t="s">
        <v>5</v>
      </c>
      <c r="C29" s="11"/>
      <c r="E29" s="11">
        <f t="shared" ref="E29:P30" si="8">IF(E17="","",ROUND(E17-E5,3))</f>
        <v>0.21099999999999999</v>
      </c>
      <c r="F29" s="11">
        <f t="shared" si="8"/>
        <v>8.0670000000000002</v>
      </c>
      <c r="G29" s="11">
        <f t="shared" si="8"/>
        <v>-0.35899999999999999</v>
      </c>
      <c r="H29" s="11">
        <f t="shared" si="8"/>
        <v>-0.48599999999999999</v>
      </c>
      <c r="I29" s="11">
        <f t="shared" si="8"/>
        <v>1.3029999999999999</v>
      </c>
      <c r="J29" s="11">
        <f t="shared" si="8"/>
        <v>0.69799999999999995</v>
      </c>
      <c r="K29" s="11" t="str">
        <f t="shared" si="8"/>
        <v/>
      </c>
      <c r="L29" s="11" t="str">
        <f t="shared" si="8"/>
        <v/>
      </c>
      <c r="M29" s="11" t="str">
        <f t="shared" si="8"/>
        <v/>
      </c>
      <c r="N29" s="11" t="str">
        <f t="shared" si="8"/>
        <v/>
      </c>
      <c r="O29" s="11" t="str">
        <f t="shared" si="8"/>
        <v/>
      </c>
      <c r="P29" s="11" t="str">
        <f t="shared" si="8"/>
        <v/>
      </c>
      <c r="R29" s="12">
        <f>IF(R17&gt;0,R17-R5,"")</f>
        <v>9.4337509395312509</v>
      </c>
    </row>
    <row r="30" spans="1:270" x14ac:dyDescent="0.2">
      <c r="A30" s="9" t="s">
        <v>6</v>
      </c>
      <c r="C30" s="16"/>
      <c r="E30" s="16">
        <f t="shared" si="8"/>
        <v>0.55100000000000005</v>
      </c>
      <c r="F30" s="16">
        <f t="shared" si="8"/>
        <v>1.6679999999999999</v>
      </c>
      <c r="G30" s="16">
        <f t="shared" si="8"/>
        <v>-0.83</v>
      </c>
      <c r="H30" s="16">
        <f t="shared" si="8"/>
        <v>-7.8E-2</v>
      </c>
      <c r="I30" s="16">
        <f t="shared" si="8"/>
        <v>0.20399999999999999</v>
      </c>
      <c r="J30" s="16">
        <f t="shared" si="8"/>
        <v>-0.08</v>
      </c>
      <c r="K30" s="16" t="str">
        <f t="shared" si="8"/>
        <v/>
      </c>
      <c r="L30" s="16" t="str">
        <f t="shared" si="8"/>
        <v/>
      </c>
      <c r="M30" s="16" t="str">
        <f t="shared" si="8"/>
        <v/>
      </c>
      <c r="N30" s="16" t="str">
        <f t="shared" si="8"/>
        <v/>
      </c>
      <c r="O30" s="16" t="str">
        <f t="shared" si="8"/>
        <v/>
      </c>
      <c r="P30" s="16" t="str">
        <f t="shared" si="8"/>
        <v/>
      </c>
      <c r="R30" s="17">
        <f>IF(R18&gt;0,R18-R6,"")</f>
        <v>1.4352911949027174</v>
      </c>
    </row>
    <row r="31" spans="1:270" x14ac:dyDescent="0.2">
      <c r="A31" s="9" t="s">
        <v>7</v>
      </c>
      <c r="C31" s="11"/>
      <c r="E31" s="11">
        <f t="shared" ref="E31:P31" si="9">IF(OR(E29="",E30=""),"",SUM(E29:E30))</f>
        <v>0.76200000000000001</v>
      </c>
      <c r="F31" s="11">
        <f t="shared" si="9"/>
        <v>9.7349999999999994</v>
      </c>
      <c r="G31" s="11">
        <f t="shared" si="9"/>
        <v>-1.1890000000000001</v>
      </c>
      <c r="H31" s="11">
        <f t="shared" si="9"/>
        <v>-0.56399999999999995</v>
      </c>
      <c r="I31" s="11">
        <f t="shared" si="9"/>
        <v>1.5069999999999999</v>
      </c>
      <c r="J31" s="11">
        <f t="shared" si="9"/>
        <v>0.61799999999999999</v>
      </c>
      <c r="K31" s="11" t="str">
        <f t="shared" si="9"/>
        <v/>
      </c>
      <c r="L31" s="11" t="str">
        <f t="shared" si="9"/>
        <v/>
      </c>
      <c r="M31" s="11" t="str">
        <f t="shared" si="9"/>
        <v/>
      </c>
      <c r="N31" s="11" t="str">
        <f t="shared" si="9"/>
        <v/>
      </c>
      <c r="O31" s="11" t="str">
        <f t="shared" si="9"/>
        <v/>
      </c>
      <c r="P31" s="11" t="str">
        <f t="shared" si="9"/>
        <v/>
      </c>
      <c r="R31" s="12">
        <f>IF(R19&gt;0,R29+R30,"")</f>
        <v>10.869042134433968</v>
      </c>
    </row>
    <row r="32" spans="1:270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8" x14ac:dyDescent="0.2">
      <c r="A33" s="9" t="s">
        <v>8</v>
      </c>
      <c r="C33" s="11"/>
      <c r="E33" s="11">
        <f t="shared" ref="E33:P34" si="10">IF(E21="","",ROUND(E21-E9,3))</f>
        <v>6.97</v>
      </c>
      <c r="F33" s="11">
        <f t="shared" si="10"/>
        <v>21.524000000000001</v>
      </c>
      <c r="G33" s="11">
        <f t="shared" si="10"/>
        <v>0.68700000000000006</v>
      </c>
      <c r="H33" s="11">
        <f t="shared" si="10"/>
        <v>2.105</v>
      </c>
      <c r="I33" s="11">
        <f t="shared" si="10"/>
        <v>0.40799999999999997</v>
      </c>
      <c r="J33" s="11">
        <f t="shared" si="10"/>
        <v>1.468</v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33.162897934366583</v>
      </c>
      <c r="ID33" s="2">
        <v>15.095370000000001</v>
      </c>
    </row>
    <row r="34" spans="1:238" x14ac:dyDescent="0.2">
      <c r="A34" s="9" t="s">
        <v>9</v>
      </c>
      <c r="C34" s="16"/>
      <c r="E34" s="16">
        <f t="shared" si="10"/>
        <v>-0.745</v>
      </c>
      <c r="F34" s="16">
        <f t="shared" si="10"/>
        <v>1.5589999999999999</v>
      </c>
      <c r="G34" s="16">
        <f t="shared" si="10"/>
        <v>1.8420000000000001</v>
      </c>
      <c r="H34" s="16">
        <f t="shared" si="10"/>
        <v>-2.5550000000000002</v>
      </c>
      <c r="I34" s="16">
        <f t="shared" si="10"/>
        <v>1.4690000000000001</v>
      </c>
      <c r="J34" s="16">
        <f t="shared" si="10"/>
        <v>1.375</v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2.9443892006732568</v>
      </c>
      <c r="ID34" s="2">
        <v>8.5201100000000007</v>
      </c>
    </row>
    <row r="35" spans="1:238" x14ac:dyDescent="0.2">
      <c r="A35" s="9" t="s">
        <v>10</v>
      </c>
      <c r="C35" s="11"/>
      <c r="E35" s="11">
        <f t="shared" ref="E35:P35" si="11">IF(OR(E33="",E34=""),"",SUM(E33:E34))</f>
        <v>6.2249999999999996</v>
      </c>
      <c r="F35" s="11">
        <f t="shared" si="11"/>
        <v>23.083000000000002</v>
      </c>
      <c r="G35" s="11">
        <f t="shared" si="11"/>
        <v>2.5289999999999999</v>
      </c>
      <c r="H35" s="11">
        <f t="shared" si="11"/>
        <v>-0.45000000000000018</v>
      </c>
      <c r="I35" s="11">
        <f t="shared" si="11"/>
        <v>1.877</v>
      </c>
      <c r="J35" s="11">
        <f t="shared" si="11"/>
        <v>2.843</v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36.10728713503984</v>
      </c>
    </row>
    <row r="36" spans="1:238" x14ac:dyDescent="0.2">
      <c r="R36" s="18"/>
    </row>
    <row r="37" spans="1:238" x14ac:dyDescent="0.2">
      <c r="A37" s="9" t="s">
        <v>11</v>
      </c>
      <c r="C37" s="11"/>
      <c r="E37" s="11">
        <f t="shared" ref="E37:P37" si="12">IF(OR(E31="",E35=""),"",SUM(E31,E35))</f>
        <v>6.9870000000000001</v>
      </c>
      <c r="F37" s="11">
        <f t="shared" si="12"/>
        <v>32.817999999999998</v>
      </c>
      <c r="G37" s="11">
        <f t="shared" si="12"/>
        <v>1.3399999999999999</v>
      </c>
      <c r="H37" s="11">
        <f t="shared" si="12"/>
        <v>-1.0140000000000002</v>
      </c>
      <c r="I37" s="11">
        <f t="shared" si="12"/>
        <v>3.3839999999999999</v>
      </c>
      <c r="J37" s="11">
        <f t="shared" si="12"/>
        <v>3.4609999999999999</v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46.976329269473808</v>
      </c>
    </row>
    <row r="38" spans="1:238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8" x14ac:dyDescent="0.2">
      <c r="A39" s="9"/>
      <c r="R39" s="18"/>
    </row>
    <row r="40" spans="1:238" x14ac:dyDescent="0.2">
      <c r="A40" s="9" t="s">
        <v>5</v>
      </c>
      <c r="C40" s="27"/>
      <c r="E40" s="27">
        <f t="shared" ref="E40:P41" si="13">IF(E17="","",ROUND((E17/E5-1),3))</f>
        <v>0.01</v>
      </c>
      <c r="F40" s="27">
        <f t="shared" si="13"/>
        <v>0.378</v>
      </c>
      <c r="G40" s="27">
        <f t="shared" si="13"/>
        <v>-1.7000000000000001E-2</v>
      </c>
      <c r="H40" s="27">
        <f t="shared" si="13"/>
        <v>-2.3E-2</v>
      </c>
      <c r="I40" s="27">
        <f t="shared" si="13"/>
        <v>6.0999999999999999E-2</v>
      </c>
      <c r="J40" s="27">
        <f t="shared" si="13"/>
        <v>3.3000000000000002E-2</v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7.3700529734657572E-2</v>
      </c>
    </row>
    <row r="41" spans="1:238" x14ac:dyDescent="0.2">
      <c r="A41" s="9" t="s">
        <v>6</v>
      </c>
      <c r="C41" s="30"/>
      <c r="E41" s="30">
        <f t="shared" si="13"/>
        <v>5.2999999999999999E-2</v>
      </c>
      <c r="F41" s="30">
        <f t="shared" si="13"/>
        <v>0.159</v>
      </c>
      <c r="G41" s="30">
        <f t="shared" si="13"/>
        <v>-7.9000000000000001E-2</v>
      </c>
      <c r="H41" s="30">
        <f t="shared" si="13"/>
        <v>-7.0000000000000001E-3</v>
      </c>
      <c r="I41" s="30">
        <f t="shared" si="13"/>
        <v>1.9E-2</v>
      </c>
      <c r="J41" s="30">
        <f t="shared" si="13"/>
        <v>-8.0000000000000002E-3</v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2.2815381162277548E-2</v>
      </c>
    </row>
    <row r="42" spans="1:238" x14ac:dyDescent="0.2">
      <c r="A42" s="9" t="s">
        <v>7</v>
      </c>
      <c r="C42" s="27"/>
      <c r="E42" s="27">
        <f t="shared" ref="E42:P42" si="14">IF(E30="","",ROUND(E19/E7-1,3))</f>
        <v>2.4E-2</v>
      </c>
      <c r="F42" s="27">
        <f t="shared" si="14"/>
        <v>0.30599999999999999</v>
      </c>
      <c r="G42" s="27">
        <f t="shared" si="14"/>
        <v>-3.6999999999999998E-2</v>
      </c>
      <c r="H42" s="27">
        <f t="shared" si="14"/>
        <v>-1.7999999999999999E-2</v>
      </c>
      <c r="I42" s="27">
        <f t="shared" si="14"/>
        <v>4.7E-2</v>
      </c>
      <c r="J42" s="27">
        <f t="shared" si="14"/>
        <v>1.9E-2</v>
      </c>
      <c r="K42" s="27" t="str">
        <f t="shared" si="14"/>
        <v/>
      </c>
      <c r="L42" s="27" t="str">
        <f t="shared" si="14"/>
        <v/>
      </c>
      <c r="M42" s="27" t="str">
        <f t="shared" si="14"/>
        <v/>
      </c>
      <c r="N42" s="27" t="str">
        <f t="shared" si="14"/>
        <v/>
      </c>
      <c r="O42" s="27" t="str">
        <f t="shared" si="14"/>
        <v/>
      </c>
      <c r="P42" s="27" t="str">
        <f t="shared" si="14"/>
        <v/>
      </c>
      <c r="R42" s="29">
        <f>IF(R19&gt;0,R19/R7-1,"")</f>
        <v>5.6932789726419575E-2</v>
      </c>
    </row>
    <row r="43" spans="1:238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8" x14ac:dyDescent="0.2">
      <c r="A44" s="9" t="s">
        <v>8</v>
      </c>
      <c r="C44" s="27"/>
      <c r="E44" s="27">
        <f t="shared" ref="E44:P45" si="15">IF(E21="","",ROUND((E21/E9-1),3))</f>
        <v>0.35599999999999998</v>
      </c>
      <c r="F44" s="27">
        <f t="shared" si="15"/>
        <v>1.1000000000000001</v>
      </c>
      <c r="G44" s="27">
        <f t="shared" si="15"/>
        <v>3.5000000000000003E-2</v>
      </c>
      <c r="H44" s="27">
        <f t="shared" si="15"/>
        <v>0.108</v>
      </c>
      <c r="I44" s="27">
        <f t="shared" si="15"/>
        <v>2.1000000000000001E-2</v>
      </c>
      <c r="J44" s="27">
        <f t="shared" si="15"/>
        <v>7.4999999999999997E-2</v>
      </c>
      <c r="K44" s="27" t="str">
        <f t="shared" si="15"/>
        <v/>
      </c>
      <c r="L44" s="27" t="str">
        <f t="shared" si="15"/>
        <v/>
      </c>
      <c r="M44" s="27" t="str">
        <f t="shared" si="15"/>
        <v/>
      </c>
      <c r="N44" s="27" t="str">
        <f t="shared" si="15"/>
        <v/>
      </c>
      <c r="O44" s="27" t="str">
        <f t="shared" si="15"/>
        <v/>
      </c>
      <c r="P44" s="27" t="str">
        <f t="shared" si="15"/>
        <v/>
      </c>
      <c r="R44" s="29">
        <f>IF(R21&gt;0,R21/R9-1,"")</f>
        <v>0.28245479859148759</v>
      </c>
    </row>
    <row r="45" spans="1:238" x14ac:dyDescent="0.2">
      <c r="A45" s="9" t="s">
        <v>9</v>
      </c>
      <c r="C45" s="30"/>
      <c r="E45" s="30">
        <f t="shared" si="15"/>
        <v>-0.06</v>
      </c>
      <c r="F45" s="30">
        <f t="shared" si="15"/>
        <v>0.125</v>
      </c>
      <c r="G45" s="30">
        <f t="shared" si="15"/>
        <v>0.14799999999999999</v>
      </c>
      <c r="H45" s="30">
        <f t="shared" si="15"/>
        <v>-0.20499999999999999</v>
      </c>
      <c r="I45" s="30">
        <f t="shared" si="15"/>
        <v>0.11799999999999999</v>
      </c>
      <c r="J45" s="30">
        <f t="shared" si="15"/>
        <v>0.111</v>
      </c>
      <c r="K45" s="30" t="str">
        <f t="shared" si="15"/>
        <v/>
      </c>
      <c r="L45" s="30" t="str">
        <f t="shared" si="15"/>
        <v/>
      </c>
      <c r="M45" s="30" t="str">
        <f t="shared" si="15"/>
        <v/>
      </c>
      <c r="N45" s="30" t="str">
        <f t="shared" si="15"/>
        <v/>
      </c>
      <c r="O45" s="30" t="str">
        <f t="shared" si="15"/>
        <v/>
      </c>
      <c r="P45" s="30" t="str">
        <f t="shared" si="15"/>
        <v/>
      </c>
      <c r="R45" s="31">
        <f>IF(R22&gt;0,R22/R10-1,"")</f>
        <v>3.9444898823668639E-2</v>
      </c>
    </row>
    <row r="46" spans="1:238" x14ac:dyDescent="0.2">
      <c r="A46" s="9" t="s">
        <v>10</v>
      </c>
      <c r="C46" s="27"/>
      <c r="E46" s="27">
        <f t="shared" ref="E46:P46" si="16">IF(E34="","",ROUND(E23/E11-1,3))</f>
        <v>0.19400000000000001</v>
      </c>
      <c r="F46" s="27">
        <f t="shared" si="16"/>
        <v>0.72099999999999997</v>
      </c>
      <c r="G46" s="27">
        <f t="shared" si="16"/>
        <v>7.9000000000000001E-2</v>
      </c>
      <c r="H46" s="27">
        <f t="shared" si="16"/>
        <v>-1.4E-2</v>
      </c>
      <c r="I46" s="27">
        <f t="shared" si="16"/>
        <v>5.8999999999999997E-2</v>
      </c>
      <c r="J46" s="27">
        <f t="shared" si="16"/>
        <v>8.8999999999999996E-2</v>
      </c>
      <c r="K46" s="27" t="str">
        <f t="shared" si="16"/>
        <v/>
      </c>
      <c r="L46" s="27" t="str">
        <f t="shared" si="16"/>
        <v/>
      </c>
      <c r="M46" s="27" t="str">
        <f t="shared" si="16"/>
        <v/>
      </c>
      <c r="N46" s="27" t="str">
        <f t="shared" si="16"/>
        <v/>
      </c>
      <c r="O46" s="27" t="str">
        <f t="shared" si="16"/>
        <v/>
      </c>
      <c r="P46" s="27" t="str">
        <f t="shared" si="16"/>
        <v/>
      </c>
      <c r="R46" s="29">
        <f>IF(R23&gt;0,R23/R11-1,"")</f>
        <v>0.18800473368082238</v>
      </c>
    </row>
    <row r="47" spans="1:238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8" x14ac:dyDescent="0.2">
      <c r="A48" s="9" t="s">
        <v>11</v>
      </c>
      <c r="C48" s="27"/>
      <c r="E48" s="27">
        <f t="shared" ref="E48:P48" si="17">IF(E25="","",ROUND((E25/E13-1),3))</f>
        <v>0.109</v>
      </c>
      <c r="F48" s="27">
        <f t="shared" si="17"/>
        <v>0.51400000000000001</v>
      </c>
      <c r="G48" s="27">
        <f t="shared" si="17"/>
        <v>2.1000000000000001E-2</v>
      </c>
      <c r="H48" s="27">
        <f t="shared" si="17"/>
        <v>-1.6E-2</v>
      </c>
      <c r="I48" s="27">
        <f t="shared" si="17"/>
        <v>5.2999999999999999E-2</v>
      </c>
      <c r="J48" s="27">
        <f t="shared" si="17"/>
        <v>5.3999999999999999E-2</v>
      </c>
      <c r="K48" s="27" t="str">
        <f t="shared" si="17"/>
        <v/>
      </c>
      <c r="L48" s="27" t="str">
        <f t="shared" si="17"/>
        <v/>
      </c>
      <c r="M48" s="27" t="str">
        <f t="shared" si="17"/>
        <v/>
      </c>
      <c r="N48" s="27" t="str">
        <f t="shared" si="17"/>
        <v/>
      </c>
      <c r="O48" s="27" t="str">
        <f t="shared" si="17"/>
        <v/>
      </c>
      <c r="P48" s="27" t="str">
        <f t="shared" si="17"/>
        <v/>
      </c>
      <c r="R48" s="34">
        <f>IF((R19*R23)&gt;0,R25/R13-1,"")</f>
        <v>0.12266472777795667</v>
      </c>
    </row>
    <row r="50" spans="7:282" x14ac:dyDescent="0.2">
      <c r="G50" s="27"/>
    </row>
    <row r="55" spans="7:282" x14ac:dyDescent="0.2">
      <c r="O55" s="11"/>
    </row>
    <row r="57" spans="7:282" x14ac:dyDescent="0.2">
      <c r="HO57" s="2">
        <v>45413</v>
      </c>
      <c r="HQ57" s="2">
        <v>8252376.75</v>
      </c>
      <c r="HS57" s="2">
        <v>2042432.01</v>
      </c>
      <c r="HT57" s="2">
        <v>3326529.95</v>
      </c>
      <c r="HU57" s="2">
        <v>1318501.05</v>
      </c>
      <c r="HV57" s="2">
        <v>575459.25</v>
      </c>
      <c r="HW57" s="2">
        <v>301744.43</v>
      </c>
      <c r="HY57" s="2">
        <v>95308.42</v>
      </c>
      <c r="HZ57" s="2">
        <v>15912351.860000001</v>
      </c>
      <c r="JK57" s="2">
        <v>45748</v>
      </c>
      <c r="JM57" s="2">
        <v>9901839.8000000007</v>
      </c>
      <c r="JO57" s="2">
        <v>2727077.49</v>
      </c>
      <c r="JP57" s="2">
        <v>4127420.07</v>
      </c>
      <c r="JQ57" s="2">
        <v>1306563.1100000001</v>
      </c>
      <c r="JR57" s="2">
        <v>1043866.43</v>
      </c>
      <c r="JS57" s="2">
        <v>331991.15000000002</v>
      </c>
      <c r="JT57" s="2">
        <v>717418.67</v>
      </c>
      <c r="JU57" s="2">
        <v>119312.5</v>
      </c>
      <c r="JV57" s="2">
        <v>20275489.220000003</v>
      </c>
    </row>
    <row r="58" spans="7:282" x14ac:dyDescent="0.2">
      <c r="HO58" s="2">
        <v>45413</v>
      </c>
      <c r="HQ58" s="2">
        <v>3436429.89</v>
      </c>
      <c r="HS58" s="2">
        <v>1383528.39</v>
      </c>
      <c r="HT58" s="2">
        <v>2131413.88</v>
      </c>
      <c r="HU58" s="2">
        <v>788105</v>
      </c>
      <c r="HV58" s="2">
        <v>339495.69</v>
      </c>
      <c r="HW58" s="2">
        <v>187617.95</v>
      </c>
      <c r="HY58" s="2">
        <v>64228.38</v>
      </c>
      <c r="HZ58" s="2">
        <v>8330819.1800000006</v>
      </c>
      <c r="JK58" s="2">
        <v>45748</v>
      </c>
      <c r="JM58" s="2">
        <v>3978453.42</v>
      </c>
      <c r="JO58" s="2">
        <v>1653389.45</v>
      </c>
      <c r="JP58" s="2">
        <v>2322227.29</v>
      </c>
      <c r="JQ58" s="2">
        <v>904189.8</v>
      </c>
      <c r="JR58" s="2">
        <v>432038.96</v>
      </c>
      <c r="JS58" s="2">
        <v>194514.16</v>
      </c>
      <c r="JT58" s="2">
        <v>430272.65</v>
      </c>
      <c r="JU58" s="2">
        <v>73527.850000000006</v>
      </c>
      <c r="JV58" s="2">
        <v>9988613.5800000019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7631-881D-4210-B56F-A6EAA6B5F4AE}">
  <sheetPr>
    <tabColor theme="4" tint="-0.249977111117893"/>
    <pageSetUpPr fitToPage="1"/>
  </sheetPr>
  <dimension ref="A1:IY52"/>
  <sheetViews>
    <sheetView zoomScale="90" zoomScaleNormal="90" zoomScaleSheetLayoutView="80" workbookViewId="0">
      <selection activeCell="R7" sqref="R7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f>IF(SUM([1]Data!IU9:IU16)=0,"",SUM([1]Data!IU9:IU16))</f>
        <v>16.508458100000002</v>
      </c>
      <c r="F5" s="11">
        <f>IF(SUM([1]Data!IV9:IV16)=0,"",SUM([1]Data!IV9:IV16))</f>
        <v>18.299236110000002</v>
      </c>
      <c r="G5" s="11">
        <f>IF(SUM([1]Data!IW9:IW16)=0,"",SUM([1]Data!IW9:IW16))</f>
        <v>14.618488280000003</v>
      </c>
      <c r="H5" s="11">
        <f>IF(SUM([1]Data!IX9:IX16)=0,"",SUM([1]Data!IX9:IX16))</f>
        <v>18.673253499999998</v>
      </c>
      <c r="I5" s="11">
        <f>IF(SUM([1]Data!IY9:IY16)=0,"",SUM([1]Data!IY9:IY16))</f>
        <v>17.179078330000003</v>
      </c>
      <c r="J5" s="11">
        <f>IF(SUM([1]Data!IZ9:IZ16)=0,"",SUM([1]Data!IZ9:IZ16))</f>
        <v>17.121948040000003</v>
      </c>
      <c r="K5" s="11">
        <f>IF(SUM([1]Data!JA9:JA16)=0,"",SUM([1]Data!JA9:JA16))</f>
        <v>18.091904630000002</v>
      </c>
      <c r="L5" s="11">
        <f>IF(SUM([1]Data!JB9:JB16)=0,"",SUM([1]Data!JB9:JB16))</f>
        <v>22.849488660000006</v>
      </c>
      <c r="M5" s="11">
        <f>IF(SUM([1]Data!JC9:JC16)=0,"",SUM([1]Data!JC9:JC16))</f>
        <v>22.330216050000004</v>
      </c>
      <c r="N5" s="11">
        <f>IF(SUM([1]Data!JD9:JD16)=0,"",SUM([1]Data!JD9:JD16))</f>
        <v>18.131655079999998</v>
      </c>
      <c r="O5" s="11">
        <f>IF(SUM([1]Data!JE9:JE16)=0,"",SUM([1]Data!JE9:JE16))</f>
        <v>24.412302349999997</v>
      </c>
      <c r="P5" s="11">
        <f>IF(SUM([1]Data!JF9:JF16)=0,"",SUM([1]Data!JF9:JF16))</f>
        <v>20.016742419999996</v>
      </c>
      <c r="R5" s="12">
        <f>SUM($E5:J5)</f>
        <v>102.40046236000001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f>IF(SUM([1]Data!IU21:IU28)=0,"",SUM([1]Data!IU21:IU28))</f>
        <v>7.6705380299999995</v>
      </c>
      <c r="F6" s="16">
        <f>IF(SUM([1]Data!IV21:IV28)=0,"",SUM([1]Data!IV21:IV28))</f>
        <v>9.0841798100000002</v>
      </c>
      <c r="G6" s="16">
        <f>IF(SUM([1]Data!IW21:IW28)=0,"",SUM([1]Data!IW21:IW28))</f>
        <v>7.7321593599999998</v>
      </c>
      <c r="H6" s="16">
        <f>IF(SUM([1]Data!IX21:IX28)=0,"",SUM([1]Data!IX21:IX28))</f>
        <v>8.1962668300000008</v>
      </c>
      <c r="I6" s="16">
        <f>IF(SUM([1]Data!IY21:IY28)=0,"",SUM([1]Data!IY21:IY28))</f>
        <v>9.1656196099999985</v>
      </c>
      <c r="J6" s="16">
        <f>IF(SUM([1]Data!IZ21:IZ28)=0,"",SUM([1]Data!IZ21:IZ28))</f>
        <v>9.6583525899999998</v>
      </c>
      <c r="K6" s="16">
        <f>IF(SUM([1]Data!JA21:JA28)=0,"",SUM([1]Data!JA21:JA28))</f>
        <v>8.5474969000000023</v>
      </c>
      <c r="L6" s="16">
        <f>IF(SUM([1]Data!JB21:JB28)=0,"",SUM([1]Data!JB21:JB28))</f>
        <v>11.09453738</v>
      </c>
      <c r="M6" s="16">
        <f>IF(SUM([1]Data!JC21:JC28)=0,"",SUM([1]Data!JC21:JC28))</f>
        <v>11.667241630000001</v>
      </c>
      <c r="N6" s="16">
        <f>IF(SUM([1]Data!JD21:JD28)=0,"",SUM([1]Data!JD21:JD28))</f>
        <v>10.147173759999999</v>
      </c>
      <c r="O6" s="16">
        <f>IF(SUM([1]Data!JE21:JE28)=0,"",SUM([1]Data!JE21:JE28))</f>
        <v>10.728163659999998</v>
      </c>
      <c r="P6" s="16">
        <f>IF(SUM([1]Data!JF21:JF28)=0,"",SUM([1]Data!JF21:JF28))</f>
        <v>9.6604938400000009</v>
      </c>
      <c r="R6" s="17">
        <f>SUM($E6:J6)</f>
        <v>51.507116230000001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 t="shared" ref="E7:P7" si="0">IF(OR(E5="",E6=""),"",SUM(E5:E6))</f>
        <v>24.178996130000002</v>
      </c>
      <c r="F7" s="11">
        <f t="shared" si="0"/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153.90757859000001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f>IF([1]Data!IU33=0,"",[1]Data!IU33*0.9)</f>
        <v>18.793991699999999</v>
      </c>
      <c r="F9" s="11">
        <f>IF([1]Data!IV33=0,"",[1]Data!IV33*0.9)</f>
        <v>37.516154399999998</v>
      </c>
      <c r="G9" s="11">
        <f>IF([1]Data!IW33=0,"",[1]Data!IW33*0.9)</f>
        <v>13.332247200000001</v>
      </c>
      <c r="H9" s="11">
        <f>IF([1]Data!IX33=0,"",[1]Data!IX33*0.9)</f>
        <v>14.5198278</v>
      </c>
      <c r="I9" s="11">
        <f>IF([1]Data!IY33=0,"",[1]Data!IY33*0.9)</f>
        <v>13.585833000000001</v>
      </c>
      <c r="J9" s="11">
        <f>IF([1]Data!IZ33=0,"",[1]Data!IZ33*0.9)</f>
        <v>18.3705876</v>
      </c>
      <c r="K9" s="11">
        <f>IF([1]Data!JA33=0,"",[1]Data!JA33*0.9)</f>
        <v>20.420736299999998</v>
      </c>
      <c r="L9" s="11">
        <f>IF([1]Data!JB33=0,"",[1]Data!JB33*0.9)</f>
        <v>29.107931400000002</v>
      </c>
      <c r="M9" s="11">
        <f>IF([1]Data!JC33=0,"",[1]Data!JC33*0.9)</f>
        <v>22.229701200000001</v>
      </c>
      <c r="N9" s="11">
        <f>IF([1]Data!JD33=0,"",[1]Data!JD33*0.9)</f>
        <v>18.1891845</v>
      </c>
      <c r="O9" s="11">
        <f>IF([1]Data!JE33=0,"",[1]Data!JE33*0.9)</f>
        <v>23.913427499999997</v>
      </c>
      <c r="P9" s="11">
        <f>IF([1]Data!JF33=0,"",[1]Data!JF33*0.9)</f>
        <v>23.9872689</v>
      </c>
      <c r="R9" s="12">
        <f>SUM($E9:J9)</f>
        <v>116.11864169999998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f>IF([1]Data!IU34=0,"",[1]Data!IU34*0.9)</f>
        <v>9.9514152000000013</v>
      </c>
      <c r="F10" s="16">
        <f>IF([1]Data!IV34=0,"",[1]Data!IV34*0.9)</f>
        <v>8.8319115000000004</v>
      </c>
      <c r="G10" s="16">
        <f>IF([1]Data!IW34=0,"",[1]Data!IW34*0.9)</f>
        <v>6.2133525000000001</v>
      </c>
      <c r="H10" s="16">
        <f>IF([1]Data!IX34=0,"",[1]Data!IX34*0.9)</f>
        <v>12.640065300000002</v>
      </c>
      <c r="I10" s="16">
        <f>IF([1]Data!IY34=0,"",[1]Data!IY34*0.9)</f>
        <v>7.9823646000000004</v>
      </c>
      <c r="J10" s="16">
        <f>IF([1]Data!IZ34=0,"",[1]Data!IZ34*0.9)</f>
        <v>7.0435170000000005</v>
      </c>
      <c r="K10" s="16">
        <f>IF([1]Data!JA34=0,"",[1]Data!JA34*0.9)</f>
        <v>11.060592300000001</v>
      </c>
      <c r="L10" s="16">
        <f>IF([1]Data!JB34=0,"",[1]Data!JB34*0.9)</f>
        <v>11.9378592</v>
      </c>
      <c r="M10" s="16">
        <f>IF([1]Data!JC34=0,"",[1]Data!JC34*0.9)</f>
        <v>11.7928233</v>
      </c>
      <c r="N10" s="16">
        <f>IF([1]Data!JD34=0,"",[1]Data!JD34*0.9)</f>
        <v>6.9439311000000004</v>
      </c>
      <c r="O10" s="16">
        <f>IF([1]Data!JE34=0,"",[1]Data!JE34*0.9)</f>
        <v>17.430483600000002</v>
      </c>
      <c r="P10" s="16">
        <f>IF([1]Data!JF34=0,"",[1]Data!JF34*0.9)</f>
        <v>11.963665799999999</v>
      </c>
      <c r="R10" s="17">
        <f>SUM($E10:J10)</f>
        <v>52.662626100000004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 t="shared" ref="E11:P11" si="1">IF(E9="","",SUM(E9:E10))</f>
        <v>28.745406899999999</v>
      </c>
      <c r="F11" s="11">
        <f t="shared" si="1"/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168.78126779999999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2">IF(OR(E5="",E8=""),"",SUM(E5,E8))</f>
        <v/>
      </c>
      <c r="F12" s="11" t="str">
        <f t="shared" si="2"/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 t="shared" ref="E13:P13" si="3">IF(OR(E7="",E11=""),"",SUM(E7,E11))</f>
        <v>52.924403030000001</v>
      </c>
      <c r="F13" s="11">
        <f t="shared" si="3"/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R13" s="22">
        <f>SUM(R7,R11)</f>
        <v>322.68884638999998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R16" s="8" t="str">
        <f>R4</f>
        <v>YTD Jun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 t="str">
        <f>IF(SUM([1]Data!JM9:JM16)=0,"",SUM([1]Data!JM9:JM16))</f>
        <v/>
      </c>
      <c r="L17" s="11" t="str">
        <f>IF(SUM([1]Data!JN9:JN16)=0,"",SUM([1]Data!JN9:JN16))</f>
        <v/>
      </c>
      <c r="M17" s="11" t="str">
        <f>IF(SUM([1]Data!JO9:JO16)=0,"",SUM([1]Data!JO9:JO16))</f>
        <v/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SUM($E17:J17)</f>
        <v>137.43487893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 t="str">
        <f>IF(SUM([1]Data!JM21:JM28)=0,"",SUM([1]Data!JM21:JM28))</f>
        <v/>
      </c>
      <c r="L18" s="16" t="str">
        <f>IF(SUM([1]Data!JN21:JN28)=0,"",SUM([1]Data!JN21:JN28))</f>
        <v/>
      </c>
      <c r="M18" s="16" t="str">
        <f>IF(SUM([1]Data!JO21:JO28)=0,"",SUM([1]Data!JO21:JO28))</f>
        <v/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SUM($E18:J18)</f>
        <v>64.344220249999992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 t="str">
        <f t="shared" si="4"/>
        <v/>
      </c>
      <c r="L19" s="11" t="str">
        <f t="shared" si="4"/>
        <v/>
      </c>
      <c r="M19" s="11" t="str">
        <f t="shared" si="4"/>
        <v/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201.77909918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 t="str">
        <f>IF([1]Data!JM33=0,"",[1]Data!JM33*0.9)</f>
        <v/>
      </c>
      <c r="L21" s="11" t="str">
        <f>IF([1]Data!JN33=0,"",[1]Data!JN33*0.9)</f>
        <v/>
      </c>
      <c r="M21" s="11" t="str">
        <f>IF([1]Data!JO33=0,"",[1]Data!JO33*0.9)</f>
        <v/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SUM($E21:J21)</f>
        <v>150.57247320000002</v>
      </c>
      <c r="T21" s="13"/>
      <c r="U21" s="13"/>
    </row>
    <row r="22" spans="1:259" x14ac:dyDescent="0.2">
      <c r="A22" s="9" t="s">
        <v>9</v>
      </c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 t="str">
        <f>IF([1]Data!JM34=0,"",[1]Data!JM34*0.9)</f>
        <v/>
      </c>
      <c r="L22" s="16" t="str">
        <f>IF([1]Data!JN34=0,"",[1]Data!JN34*0.9)</f>
        <v/>
      </c>
      <c r="M22" s="16" t="str">
        <f>IF([1]Data!JO34=0,"",[1]Data!JO34*0.9)</f>
        <v/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SUM($E22:J22)</f>
        <v>77.5900161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 t="str">
        <f t="shared" si="5"/>
        <v/>
      </c>
      <c r="L23" s="11" t="str">
        <f t="shared" si="5"/>
        <v/>
      </c>
      <c r="M23" s="11" t="str">
        <f t="shared" si="5"/>
        <v/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228.1624893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 t="str">
        <f t="shared" si="6"/>
        <v/>
      </c>
      <c r="L25" s="11" t="str">
        <f t="shared" si="6"/>
        <v/>
      </c>
      <c r="M25" s="11" t="str">
        <f t="shared" si="6"/>
        <v/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429.94158848000001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Jun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7">IF(E17="","",ROUND((E17-E5),3))</f>
        <v>5.0369999999999999</v>
      </c>
      <c r="F29" s="11">
        <f t="shared" si="7"/>
        <v>11.101000000000001</v>
      </c>
      <c r="G29" s="11">
        <f t="shared" si="7"/>
        <v>6.3559999999999999</v>
      </c>
      <c r="H29" s="11">
        <f t="shared" si="7"/>
        <v>2.1739999999999999</v>
      </c>
      <c r="I29" s="11">
        <f t="shared" si="7"/>
        <v>5.4580000000000002</v>
      </c>
      <c r="J29" s="11">
        <f t="shared" si="7"/>
        <v>4.9089999999999998</v>
      </c>
      <c r="K29" s="11" t="str">
        <f t="shared" si="7"/>
        <v/>
      </c>
      <c r="L29" s="11" t="str">
        <f t="shared" si="7"/>
        <v/>
      </c>
      <c r="M29" s="11" t="str">
        <f t="shared" si="7"/>
        <v/>
      </c>
      <c r="N29" s="11" t="str">
        <f t="shared" si="7"/>
        <v/>
      </c>
      <c r="O29" s="11" t="str">
        <f t="shared" si="7"/>
        <v/>
      </c>
      <c r="P29" s="11" t="str">
        <f t="shared" si="7"/>
        <v/>
      </c>
      <c r="R29" s="12">
        <f>IF(R17&gt;0,R17-R5,"")</f>
        <v>35.034416569999991</v>
      </c>
    </row>
    <row r="30" spans="1:259" x14ac:dyDescent="0.2">
      <c r="A30" s="9" t="s">
        <v>6</v>
      </c>
      <c r="C30" s="16"/>
      <c r="E30" s="16">
        <f t="shared" si="7"/>
        <v>3.3650000000000002</v>
      </c>
      <c r="F30" s="16">
        <f t="shared" si="7"/>
        <v>3.069</v>
      </c>
      <c r="G30" s="16">
        <f t="shared" si="7"/>
        <v>1.923</v>
      </c>
      <c r="H30" s="16">
        <f t="shared" si="7"/>
        <v>2.2109999999999999</v>
      </c>
      <c r="I30" s="16">
        <f t="shared" si="7"/>
        <v>1.5229999999999999</v>
      </c>
      <c r="J30" s="16">
        <f t="shared" si="7"/>
        <v>0.746</v>
      </c>
      <c r="K30" s="16" t="str">
        <f t="shared" si="7"/>
        <v/>
      </c>
      <c r="L30" s="16" t="str">
        <f t="shared" si="7"/>
        <v/>
      </c>
      <c r="M30" s="16" t="str">
        <f t="shared" si="7"/>
        <v/>
      </c>
      <c r="N30" s="16" t="str">
        <f t="shared" si="7"/>
        <v/>
      </c>
      <c r="O30" s="16" t="str">
        <f t="shared" si="7"/>
        <v/>
      </c>
      <c r="P30" s="16" t="str">
        <f t="shared" si="7"/>
        <v/>
      </c>
      <c r="R30" s="17">
        <f>IF(R18&gt;0,R18-R6,"")</f>
        <v>12.837104019999991</v>
      </c>
    </row>
    <row r="31" spans="1:259" x14ac:dyDescent="0.2">
      <c r="A31" s="9" t="s">
        <v>7</v>
      </c>
      <c r="C31" s="11"/>
      <c r="E31" s="11">
        <f t="shared" ref="E31:P31" si="8">IF(E19="","",E29+E30)</f>
        <v>8.402000000000001</v>
      </c>
      <c r="F31" s="11">
        <f t="shared" si="8"/>
        <v>14.170000000000002</v>
      </c>
      <c r="G31" s="11">
        <f t="shared" si="8"/>
        <v>8.2789999999999999</v>
      </c>
      <c r="H31" s="11">
        <f t="shared" si="8"/>
        <v>4.3849999999999998</v>
      </c>
      <c r="I31" s="11">
        <f t="shared" si="8"/>
        <v>6.9809999999999999</v>
      </c>
      <c r="J31" s="11">
        <f t="shared" si="8"/>
        <v>5.6549999999999994</v>
      </c>
      <c r="K31" s="11" t="str">
        <f t="shared" si="8"/>
        <v/>
      </c>
      <c r="L31" s="11" t="str">
        <f t="shared" si="8"/>
        <v/>
      </c>
      <c r="M31" s="11" t="str">
        <f t="shared" si="8"/>
        <v/>
      </c>
      <c r="N31" s="11" t="str">
        <f t="shared" si="8"/>
        <v/>
      </c>
      <c r="O31" s="11" t="str">
        <f t="shared" si="8"/>
        <v/>
      </c>
      <c r="P31" s="11" t="str">
        <f t="shared" si="8"/>
        <v/>
      </c>
      <c r="R31" s="12">
        <f>IF(R19&gt;0,R29+R30,"")</f>
        <v>47.871520589999982</v>
      </c>
    </row>
    <row r="32" spans="1:259" x14ac:dyDescent="0.2">
      <c r="A32" s="9"/>
      <c r="C32" s="11"/>
      <c r="E32" s="11" t="str">
        <f t="shared" ref="E32:P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 t="shared" si="9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0">IF(E21="","",ROUND((E21-E9),3))</f>
        <v>7.7450000000000001</v>
      </c>
      <c r="F33" s="11">
        <f t="shared" si="10"/>
        <v>3.5760000000000001</v>
      </c>
      <c r="G33" s="11">
        <f t="shared" si="10"/>
        <v>6.923</v>
      </c>
      <c r="H33" s="11">
        <f t="shared" si="10"/>
        <v>7.1539999999999999</v>
      </c>
      <c r="I33" s="11">
        <f t="shared" si="10"/>
        <v>6.39</v>
      </c>
      <c r="J33" s="11">
        <f t="shared" si="10"/>
        <v>2.6659999999999999</v>
      </c>
      <c r="K33" s="11" t="str">
        <f t="shared" si="10"/>
        <v/>
      </c>
      <c r="L33" s="11" t="str">
        <f t="shared" si="10"/>
        <v/>
      </c>
      <c r="M33" s="11" t="str">
        <f t="shared" si="10"/>
        <v/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34.453831500000035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0"/>
        <v>1.744</v>
      </c>
      <c r="F34" s="16">
        <f t="shared" si="10"/>
        <v>5.1680000000000001</v>
      </c>
      <c r="G34" s="16">
        <f t="shared" si="10"/>
        <v>8.07</v>
      </c>
      <c r="H34" s="16">
        <f t="shared" si="10"/>
        <v>-2.754</v>
      </c>
      <c r="I34" s="16">
        <f t="shared" si="10"/>
        <v>5.9279999999999999</v>
      </c>
      <c r="J34" s="16">
        <f t="shared" si="10"/>
        <v>6.7729999999999997</v>
      </c>
      <c r="K34" s="16" t="str">
        <f t="shared" si="10"/>
        <v/>
      </c>
      <c r="L34" s="16" t="str">
        <f t="shared" si="10"/>
        <v/>
      </c>
      <c r="M34" s="16" t="str">
        <f t="shared" si="10"/>
        <v/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24.927389999999995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1">IF(E23="","",E33+E34)</f>
        <v>9.4890000000000008</v>
      </c>
      <c r="F35" s="11">
        <f t="shared" si="11"/>
        <v>8.7439999999999998</v>
      </c>
      <c r="G35" s="11">
        <f t="shared" si="11"/>
        <v>14.993</v>
      </c>
      <c r="H35" s="11">
        <f t="shared" si="11"/>
        <v>4.4000000000000004</v>
      </c>
      <c r="I35" s="11">
        <f t="shared" si="11"/>
        <v>12.318</v>
      </c>
      <c r="J35" s="11">
        <f t="shared" si="11"/>
        <v>9.4390000000000001</v>
      </c>
      <c r="K35" s="11" t="str">
        <f t="shared" si="11"/>
        <v/>
      </c>
      <c r="L35" s="11" t="str">
        <f t="shared" si="11"/>
        <v/>
      </c>
      <c r="M35" s="11" t="str">
        <f t="shared" si="11"/>
        <v/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59.381221500000031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2">IF(E25="","",E31+E35)</f>
        <v>17.891000000000002</v>
      </c>
      <c r="F37" s="11">
        <f t="shared" si="12"/>
        <v>22.914000000000001</v>
      </c>
      <c r="G37" s="11">
        <f t="shared" si="12"/>
        <v>23.271999999999998</v>
      </c>
      <c r="H37" s="11">
        <f t="shared" si="12"/>
        <v>8.7850000000000001</v>
      </c>
      <c r="I37" s="11">
        <f t="shared" si="12"/>
        <v>19.298999999999999</v>
      </c>
      <c r="J37" s="11">
        <f t="shared" si="12"/>
        <v>15.093999999999999</v>
      </c>
      <c r="K37" s="11" t="str">
        <f t="shared" si="12"/>
        <v/>
      </c>
      <c r="L37" s="11" t="str">
        <f t="shared" si="12"/>
        <v/>
      </c>
      <c r="M37" s="11" t="str">
        <f t="shared" si="12"/>
        <v/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107.25274209000001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3">IF(E17="","",ROUND((E17/E5-1),3))</f>
        <v>0.30499999999999999</v>
      </c>
      <c r="F40" s="27">
        <f t="shared" si="13"/>
        <v>0.60699999999999998</v>
      </c>
      <c r="G40" s="27">
        <f t="shared" si="13"/>
        <v>0.435</v>
      </c>
      <c r="H40" s="27">
        <f t="shared" si="13"/>
        <v>0.11600000000000001</v>
      </c>
      <c r="I40" s="27">
        <f t="shared" si="13"/>
        <v>0.318</v>
      </c>
      <c r="J40" s="27">
        <f t="shared" si="13"/>
        <v>0.28699999999999998</v>
      </c>
      <c r="K40" s="27" t="str">
        <f t="shared" si="13"/>
        <v/>
      </c>
      <c r="L40" s="27" t="str">
        <f t="shared" si="13"/>
        <v/>
      </c>
      <c r="M40" s="27" t="str">
        <f t="shared" si="13"/>
        <v/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0.34213142951281483</v>
      </c>
    </row>
    <row r="41" spans="1:259" x14ac:dyDescent="0.2">
      <c r="A41" s="9" t="s">
        <v>6</v>
      </c>
      <c r="C41" s="30"/>
      <c r="E41" s="30">
        <f t="shared" si="13"/>
        <v>0.439</v>
      </c>
      <c r="F41" s="30">
        <f t="shared" si="13"/>
        <v>0.33800000000000002</v>
      </c>
      <c r="G41" s="30">
        <f t="shared" si="13"/>
        <v>0.249</v>
      </c>
      <c r="H41" s="30">
        <f t="shared" si="13"/>
        <v>0.27</v>
      </c>
      <c r="I41" s="30">
        <f t="shared" si="13"/>
        <v>0.16600000000000001</v>
      </c>
      <c r="J41" s="30">
        <f t="shared" si="13"/>
        <v>7.6999999999999999E-2</v>
      </c>
      <c r="K41" s="30" t="str">
        <f t="shared" si="13"/>
        <v/>
      </c>
      <c r="L41" s="30" t="str">
        <f t="shared" si="13"/>
        <v/>
      </c>
      <c r="M41" s="30" t="str">
        <f t="shared" si="13"/>
        <v/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0.24922971735938693</v>
      </c>
    </row>
    <row r="42" spans="1:259" x14ac:dyDescent="0.2">
      <c r="A42" s="9" t="s">
        <v>7</v>
      </c>
      <c r="C42" s="27"/>
      <c r="E42" s="27">
        <f t="shared" si="13"/>
        <v>0.34699999999999998</v>
      </c>
      <c r="F42" s="27">
        <f t="shared" si="13"/>
        <v>0.51700000000000002</v>
      </c>
      <c r="G42" s="27">
        <f t="shared" si="13"/>
        <v>0.37</v>
      </c>
      <c r="H42" s="27">
        <f t="shared" si="13"/>
        <v>0.16300000000000001</v>
      </c>
      <c r="I42" s="27">
        <f t="shared" si="13"/>
        <v>0.26500000000000001</v>
      </c>
      <c r="J42" s="27">
        <f t="shared" si="13"/>
        <v>0.21099999999999999</v>
      </c>
      <c r="K42" s="27" t="str">
        <f t="shared" si="13"/>
        <v/>
      </c>
      <c r="L42" s="27" t="str">
        <f t="shared" si="13"/>
        <v/>
      </c>
      <c r="M42" s="27" t="str">
        <f t="shared" si="13"/>
        <v/>
      </c>
      <c r="N42" s="27" t="str">
        <f t="shared" si="13"/>
        <v/>
      </c>
      <c r="O42" s="27" t="str">
        <f t="shared" si="13"/>
        <v/>
      </c>
      <c r="P42" s="27" t="str">
        <f t="shared" si="13"/>
        <v/>
      </c>
      <c r="R42" s="29">
        <f>IF(R19&gt;0,R19/R7-1,"")</f>
        <v>0.31104069746641039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4">IF(E21="","",ROUND((E21/E9-1),3))</f>
        <v>0.41199999999999998</v>
      </c>
      <c r="F44" s="27">
        <f t="shared" si="14"/>
        <v>9.5000000000000001E-2</v>
      </c>
      <c r="G44" s="27">
        <f t="shared" si="14"/>
        <v>0.51900000000000002</v>
      </c>
      <c r="H44" s="27">
        <f t="shared" si="14"/>
        <v>0.49299999999999999</v>
      </c>
      <c r="I44" s="27">
        <f t="shared" si="14"/>
        <v>0.47</v>
      </c>
      <c r="J44" s="27">
        <f t="shared" si="14"/>
        <v>0.14499999999999999</v>
      </c>
      <c r="K44" s="27" t="str">
        <f t="shared" si="14"/>
        <v/>
      </c>
      <c r="L44" s="27" t="str">
        <f t="shared" si="14"/>
        <v/>
      </c>
      <c r="M44" s="27" t="str">
        <f t="shared" si="14"/>
        <v/>
      </c>
      <c r="N44" s="27" t="str">
        <f t="shared" si="14"/>
        <v/>
      </c>
      <c r="O44" s="27" t="str">
        <f t="shared" si="14"/>
        <v/>
      </c>
      <c r="P44" s="27" t="str">
        <f t="shared" si="14"/>
        <v/>
      </c>
      <c r="R44" s="29">
        <f>IF(R21&gt;0,R21/R9-1,"")</f>
        <v>0.29671231936224096</v>
      </c>
    </row>
    <row r="45" spans="1:259" x14ac:dyDescent="0.2">
      <c r="A45" s="9" t="s">
        <v>9</v>
      </c>
      <c r="C45" s="30"/>
      <c r="E45" s="30">
        <f t="shared" si="14"/>
        <v>0.17499999999999999</v>
      </c>
      <c r="F45" s="30">
        <f t="shared" si="14"/>
        <v>0.58499999999999996</v>
      </c>
      <c r="G45" s="30">
        <f t="shared" si="14"/>
        <v>1.2989999999999999</v>
      </c>
      <c r="H45" s="30">
        <f t="shared" si="14"/>
        <v>-0.218</v>
      </c>
      <c r="I45" s="30">
        <f t="shared" si="14"/>
        <v>0.74299999999999999</v>
      </c>
      <c r="J45" s="30">
        <f t="shared" si="14"/>
        <v>0.96199999999999997</v>
      </c>
      <c r="K45" s="30" t="str">
        <f t="shared" si="14"/>
        <v/>
      </c>
      <c r="L45" s="30" t="str">
        <f t="shared" si="14"/>
        <v/>
      </c>
      <c r="M45" s="30" t="str">
        <f t="shared" si="14"/>
        <v/>
      </c>
      <c r="N45" s="30" t="str">
        <f t="shared" si="14"/>
        <v/>
      </c>
      <c r="O45" s="30" t="str">
        <f t="shared" si="14"/>
        <v/>
      </c>
      <c r="P45" s="30" t="str">
        <f t="shared" si="14"/>
        <v/>
      </c>
      <c r="R45" s="31">
        <f>IF(R22&gt;0,R22/R10-1,"")</f>
        <v>0.47334118797391289</v>
      </c>
    </row>
    <row r="46" spans="1:259" x14ac:dyDescent="0.2">
      <c r="A46" s="9" t="s">
        <v>10</v>
      </c>
      <c r="C46" s="27"/>
      <c r="E46" s="27">
        <f t="shared" si="14"/>
        <v>0.33</v>
      </c>
      <c r="F46" s="27">
        <f t="shared" si="14"/>
        <v>0.189</v>
      </c>
      <c r="G46" s="27">
        <f t="shared" si="14"/>
        <v>0.76700000000000002</v>
      </c>
      <c r="H46" s="27">
        <f t="shared" si="14"/>
        <v>0.16200000000000001</v>
      </c>
      <c r="I46" s="27">
        <f t="shared" si="14"/>
        <v>0.57099999999999995</v>
      </c>
      <c r="J46" s="27">
        <f t="shared" si="14"/>
        <v>0.371</v>
      </c>
      <c r="K46" s="27" t="str">
        <f t="shared" si="14"/>
        <v/>
      </c>
      <c r="L46" s="27" t="str">
        <f t="shared" si="14"/>
        <v/>
      </c>
      <c r="M46" s="27" t="str">
        <f t="shared" si="14"/>
        <v/>
      </c>
      <c r="N46" s="27" t="str">
        <f t="shared" si="14"/>
        <v/>
      </c>
      <c r="O46" s="27" t="str">
        <f t="shared" si="14"/>
        <v/>
      </c>
      <c r="P46" s="27" t="str">
        <f t="shared" si="14"/>
        <v/>
      </c>
      <c r="R46" s="29">
        <f>IF(R23&gt;0,R23/R11-1,"")</f>
        <v>0.35182353038350622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5">IF(E25="","",ROUND((E25/E13-1),3))</f>
        <v>0.33800000000000002</v>
      </c>
      <c r="F48" s="27">
        <f t="shared" si="15"/>
        <v>0.311</v>
      </c>
      <c r="G48" s="27">
        <f t="shared" si="15"/>
        <v>0.55500000000000005</v>
      </c>
      <c r="H48" s="27">
        <f t="shared" si="15"/>
        <v>0.16300000000000001</v>
      </c>
      <c r="I48" s="27">
        <f t="shared" si="15"/>
        <v>0.40300000000000002</v>
      </c>
      <c r="J48" s="27">
        <f t="shared" si="15"/>
        <v>0.28899999999999998</v>
      </c>
      <c r="K48" s="27" t="str">
        <f t="shared" si="15"/>
        <v/>
      </c>
      <c r="L48" s="27" t="str">
        <f t="shared" si="15"/>
        <v/>
      </c>
      <c r="M48" s="27" t="str">
        <f t="shared" si="15"/>
        <v/>
      </c>
      <c r="N48" s="27" t="str">
        <f t="shared" si="15"/>
        <v/>
      </c>
      <c r="O48" s="27" t="str">
        <f t="shared" si="15"/>
        <v/>
      </c>
      <c r="P48" s="27" t="str">
        <f t="shared" si="15"/>
        <v/>
      </c>
      <c r="R48" s="34">
        <f>IF((R19*R23)&gt;0,R25/R13-1,"")</f>
        <v>0.33237201499172664</v>
      </c>
    </row>
    <row r="52" spans="1:18" x14ac:dyDescent="0.2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</sheetData>
  <conditionalFormatting sqref="C29:C35 E29:P35 C37:C38 E37:P38 C40:C42 E40:P42 C44:C46 E44:P46 C48 E48:P48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25vFeb</vt:lpstr>
      <vt:lpstr>24v25</vt:lpstr>
      <vt:lpstr>'24v25'!Print_Area</vt:lpstr>
      <vt:lpstr>'25vFeb'!Print_Area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2025-06-13T13:11:53Z</dcterms:created>
  <dcterms:modified xsi:type="dcterms:W3CDTF">2025-06-13T13:12:44Z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