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:\Temp\"/>
    </mc:Choice>
  </mc:AlternateContent>
  <xr:revisionPtr revIDLastSave="0" documentId="8_{944E84A0-422A-4AAA-90F5-A49CE7413EA3}" xr6:coauthVersionLast="47" xr6:coauthVersionMax="47" xr10:uidLastSave="{00000000-0000-0000-0000-000000000000}"/>
  <bookViews>
    <workbookView xWindow="420" yWindow="615" windowWidth="28320" windowHeight="14610" xr2:uid="{1C3BB8D8-7BBA-439B-B074-D6908161A76E}"/>
  </bookViews>
  <sheets>
    <sheet name="25vJul" sheetId="2" r:id="rId1"/>
    <sheet name="24v25" sheetId="1" r:id="rId2"/>
  </sheets>
  <externalReferences>
    <externalReference r:id="rId3"/>
  </externalReferences>
  <definedNames>
    <definedName name="_xlnm.Print_Area" localSheetId="1">'24v25'!$A$1:$R$48</definedName>
    <definedName name="_xlnm.Print_Area" localSheetId="0">'25vJul'!$A$1:$R$48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2" l="1"/>
  <c r="J44" i="2"/>
  <c r="I44" i="2"/>
  <c r="F41" i="2"/>
  <c r="E41" i="2"/>
  <c r="O40" i="2"/>
  <c r="N40" i="2"/>
  <c r="R32" i="2"/>
  <c r="F30" i="2"/>
  <c r="E30" i="2"/>
  <c r="H29" i="2"/>
  <c r="HV28" i="2"/>
  <c r="R28" i="2"/>
  <c r="P28" i="2"/>
  <c r="O28" i="2"/>
  <c r="N28" i="2"/>
  <c r="M28" i="2"/>
  <c r="L28" i="2"/>
  <c r="K28" i="2"/>
  <c r="J28" i="2"/>
  <c r="I28" i="2"/>
  <c r="H28" i="2"/>
  <c r="G28" i="2"/>
  <c r="F28" i="2"/>
  <c r="E28" i="2"/>
  <c r="P23" i="2"/>
  <c r="O23" i="2"/>
  <c r="N23" i="2"/>
  <c r="M23" i="2"/>
  <c r="P22" i="2"/>
  <c r="P45" i="2" s="1"/>
  <c r="O22" i="2"/>
  <c r="O45" i="2" s="1"/>
  <c r="N22" i="2"/>
  <c r="N45" i="2" s="1"/>
  <c r="M22" i="2"/>
  <c r="L22" i="2"/>
  <c r="L34" i="2" s="1"/>
  <c r="K22" i="2"/>
  <c r="J22" i="2"/>
  <c r="I22" i="2"/>
  <c r="I45" i="2" s="1"/>
  <c r="H22" i="2"/>
  <c r="H45" i="2" s="1"/>
  <c r="G22" i="2"/>
  <c r="G45" i="2" s="1"/>
  <c r="F22" i="2"/>
  <c r="F45" i="2" s="1"/>
  <c r="E22" i="2"/>
  <c r="P21" i="2"/>
  <c r="P44" i="2" s="1"/>
  <c r="O21" i="2"/>
  <c r="O44" i="2" s="1"/>
  <c r="N21" i="2"/>
  <c r="N33" i="2" s="1"/>
  <c r="M21" i="2"/>
  <c r="M33" i="2" s="1"/>
  <c r="L21" i="2"/>
  <c r="L23" i="2" s="1"/>
  <c r="K21" i="2"/>
  <c r="K44" i="2" s="1"/>
  <c r="J21" i="2"/>
  <c r="J33" i="2" s="1"/>
  <c r="I21" i="2"/>
  <c r="I33" i="2" s="1"/>
  <c r="H21" i="2"/>
  <c r="H33" i="2" s="1"/>
  <c r="G21" i="2"/>
  <c r="F21" i="2"/>
  <c r="F33" i="2" s="1"/>
  <c r="E21" i="2"/>
  <c r="E33" i="2" s="1"/>
  <c r="JB20" i="2"/>
  <c r="HV20" i="2"/>
  <c r="P18" i="2"/>
  <c r="O18" i="2"/>
  <c r="N18" i="2"/>
  <c r="M18" i="2"/>
  <c r="M41" i="2" s="1"/>
  <c r="L18" i="2"/>
  <c r="L41" i="2" s="1"/>
  <c r="K18" i="2"/>
  <c r="K41" i="2" s="1"/>
  <c r="J18" i="2"/>
  <c r="J41" i="2" s="1"/>
  <c r="I18" i="2"/>
  <c r="I30" i="2" s="1"/>
  <c r="H18" i="2"/>
  <c r="H41" i="2" s="1"/>
  <c r="G18" i="2"/>
  <c r="G41" i="2" s="1"/>
  <c r="F18" i="2"/>
  <c r="E18" i="2"/>
  <c r="P17" i="2"/>
  <c r="O17" i="2"/>
  <c r="O29" i="2" s="1"/>
  <c r="N17" i="2"/>
  <c r="M17" i="2"/>
  <c r="L17" i="2"/>
  <c r="K17" i="2"/>
  <c r="J17" i="2"/>
  <c r="I17" i="2"/>
  <c r="H17" i="2"/>
  <c r="G17" i="2"/>
  <c r="G40" i="2" s="1"/>
  <c r="F17" i="2"/>
  <c r="F40" i="2" s="1"/>
  <c r="E17" i="2"/>
  <c r="E40" i="2" s="1"/>
  <c r="HV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E13" i="2"/>
  <c r="R11" i="2"/>
  <c r="P11" i="2"/>
  <c r="P13" i="2" s="1"/>
  <c r="O11" i="2"/>
  <c r="N11" i="2"/>
  <c r="N13" i="2" s="1"/>
  <c r="M11" i="2"/>
  <c r="L11" i="2"/>
  <c r="K11" i="2"/>
  <c r="J11" i="2"/>
  <c r="I11" i="2"/>
  <c r="H11" i="2"/>
  <c r="G11" i="2"/>
  <c r="F11" i="2"/>
  <c r="E11" i="2"/>
  <c r="R10" i="2"/>
  <c r="C10" i="2"/>
  <c r="R9" i="2"/>
  <c r="C9" i="2"/>
  <c r="C11" i="2" s="1"/>
  <c r="JB8" i="2"/>
  <c r="HV8" i="2"/>
  <c r="P7" i="2"/>
  <c r="O7" i="2"/>
  <c r="N7" i="2"/>
  <c r="M7" i="2"/>
  <c r="L7" i="2"/>
  <c r="K7" i="2"/>
  <c r="J7" i="2"/>
  <c r="I7" i="2"/>
  <c r="I13" i="2" s="1"/>
  <c r="H7" i="2"/>
  <c r="H13" i="2" s="1"/>
  <c r="G7" i="2"/>
  <c r="F7" i="2"/>
  <c r="E7" i="2"/>
  <c r="R6" i="2"/>
  <c r="C6" i="2"/>
  <c r="R5" i="2"/>
  <c r="C5" i="2"/>
  <c r="C7" i="2" s="1"/>
  <c r="P81" i="1"/>
  <c r="O81" i="1"/>
  <c r="N81" i="1"/>
  <c r="M81" i="1"/>
  <c r="L81" i="1"/>
  <c r="K81" i="1"/>
  <c r="J81" i="1"/>
  <c r="I81" i="1"/>
  <c r="H81" i="1"/>
  <c r="G81" i="1"/>
  <c r="F81" i="1"/>
  <c r="E81" i="1"/>
  <c r="F79" i="1"/>
  <c r="E79" i="1"/>
  <c r="N71" i="1"/>
  <c r="M71" i="1"/>
  <c r="L71" i="1"/>
  <c r="K71" i="1"/>
  <c r="J71" i="1"/>
  <c r="J83" i="1" s="1"/>
  <c r="I71" i="1"/>
  <c r="K70" i="1"/>
  <c r="K72" i="1" s="1"/>
  <c r="J70" i="1"/>
  <c r="I70" i="1"/>
  <c r="G70" i="1"/>
  <c r="F70" i="1"/>
  <c r="E70" i="1"/>
  <c r="H67" i="1"/>
  <c r="H79" i="1" s="1"/>
  <c r="G67" i="1"/>
  <c r="G79" i="1" s="1"/>
  <c r="F67" i="1"/>
  <c r="F90" i="1" s="1"/>
  <c r="E67" i="1"/>
  <c r="E90" i="1" s="1"/>
  <c r="G66" i="1"/>
  <c r="F66" i="1"/>
  <c r="E66" i="1"/>
  <c r="P65" i="1"/>
  <c r="O65" i="1"/>
  <c r="N65" i="1"/>
  <c r="M65" i="1"/>
  <c r="L65" i="1"/>
  <c r="K65" i="1"/>
  <c r="J65" i="1"/>
  <c r="I65" i="1"/>
  <c r="H65" i="1"/>
  <c r="G65" i="1"/>
  <c r="F65" i="1"/>
  <c r="E65" i="1"/>
  <c r="J59" i="1"/>
  <c r="H59" i="1"/>
  <c r="G59" i="1"/>
  <c r="F59" i="1"/>
  <c r="E59" i="1"/>
  <c r="J55" i="1"/>
  <c r="I55" i="1"/>
  <c r="H55" i="1"/>
  <c r="G55" i="1"/>
  <c r="F55" i="1"/>
  <c r="E55" i="1"/>
  <c r="P53" i="1"/>
  <c r="O53" i="1"/>
  <c r="N53" i="1"/>
  <c r="M53" i="1"/>
  <c r="L53" i="1"/>
  <c r="K53" i="1"/>
  <c r="J53" i="1"/>
  <c r="I53" i="1"/>
  <c r="H53" i="1"/>
  <c r="G53" i="1"/>
  <c r="F53" i="1"/>
  <c r="E53" i="1"/>
  <c r="O45" i="1"/>
  <c r="I45" i="1"/>
  <c r="H45" i="1"/>
  <c r="G45" i="1"/>
  <c r="F45" i="1"/>
  <c r="E45" i="1"/>
  <c r="E44" i="1"/>
  <c r="M42" i="1"/>
  <c r="K42" i="1"/>
  <c r="K41" i="1"/>
  <c r="H41" i="1"/>
  <c r="G41" i="1"/>
  <c r="P40" i="1"/>
  <c r="E40" i="1"/>
  <c r="P34" i="1"/>
  <c r="O34" i="1"/>
  <c r="P33" i="1"/>
  <c r="M33" i="1"/>
  <c r="J33" i="1"/>
  <c r="I33" i="1"/>
  <c r="R32" i="1"/>
  <c r="P32" i="1"/>
  <c r="O32" i="1"/>
  <c r="N32" i="1"/>
  <c r="M32" i="1"/>
  <c r="L32" i="1"/>
  <c r="K32" i="1"/>
  <c r="J32" i="1"/>
  <c r="I32" i="1"/>
  <c r="H32" i="1"/>
  <c r="G32" i="1"/>
  <c r="F32" i="1"/>
  <c r="E32" i="1"/>
  <c r="P30" i="1"/>
  <c r="O30" i="1"/>
  <c r="L30" i="1"/>
  <c r="K30" i="1"/>
  <c r="H30" i="1"/>
  <c r="G30" i="1"/>
  <c r="I29" i="1"/>
  <c r="H29" i="1"/>
  <c r="E29" i="1"/>
  <c r="IY28" i="1"/>
  <c r="R28" i="1"/>
  <c r="M23" i="1"/>
  <c r="L23" i="1"/>
  <c r="K23" i="1"/>
  <c r="K46" i="1" s="1"/>
  <c r="J23" i="1"/>
  <c r="I23" i="1"/>
  <c r="H23" i="1"/>
  <c r="P22" i="1"/>
  <c r="P45" i="1" s="1"/>
  <c r="O22" i="1"/>
  <c r="N22" i="1"/>
  <c r="M22" i="1"/>
  <c r="L22" i="1"/>
  <c r="K22" i="1"/>
  <c r="J22" i="1"/>
  <c r="I22" i="1"/>
  <c r="H22" i="1"/>
  <c r="H34" i="1" s="1"/>
  <c r="G22" i="1"/>
  <c r="G34" i="1" s="1"/>
  <c r="F22" i="1"/>
  <c r="E22" i="1"/>
  <c r="P21" i="1"/>
  <c r="P44" i="1" s="1"/>
  <c r="O21" i="1"/>
  <c r="N21" i="1"/>
  <c r="M21" i="1"/>
  <c r="M44" i="1" s="1"/>
  <c r="L21" i="1"/>
  <c r="K21" i="1"/>
  <c r="J21" i="1"/>
  <c r="J44" i="1" s="1"/>
  <c r="I21" i="1"/>
  <c r="I44" i="1" s="1"/>
  <c r="H21" i="1"/>
  <c r="G21" i="1"/>
  <c r="F21" i="1"/>
  <c r="E21" i="1"/>
  <c r="L70" i="1" s="1"/>
  <c r="IY20" i="1"/>
  <c r="M19" i="1"/>
  <c r="L19" i="1"/>
  <c r="K19" i="1"/>
  <c r="H19" i="1"/>
  <c r="G19" i="1"/>
  <c r="P18" i="1"/>
  <c r="P41" i="1" s="1"/>
  <c r="O18" i="1"/>
  <c r="O41" i="1" s="1"/>
  <c r="N18" i="1"/>
  <c r="M18" i="1"/>
  <c r="L18" i="1"/>
  <c r="K18" i="1"/>
  <c r="J18" i="1"/>
  <c r="J41" i="1" s="1"/>
  <c r="I18" i="1"/>
  <c r="I41" i="1" s="1"/>
  <c r="H18" i="1"/>
  <c r="G18" i="1"/>
  <c r="F18" i="1"/>
  <c r="E18" i="1"/>
  <c r="P17" i="1"/>
  <c r="P29" i="1" s="1"/>
  <c r="O17" i="1"/>
  <c r="N17" i="1"/>
  <c r="M17" i="1"/>
  <c r="M29" i="1" s="1"/>
  <c r="L17" i="1"/>
  <c r="L40" i="1" s="1"/>
  <c r="K17" i="1"/>
  <c r="K40" i="1" s="1"/>
  <c r="J17" i="1"/>
  <c r="J40" i="1" s="1"/>
  <c r="I17" i="1"/>
  <c r="I40" i="1" s="1"/>
  <c r="H17" i="1"/>
  <c r="H40" i="1" s="1"/>
  <c r="G17" i="1"/>
  <c r="F17" i="1"/>
  <c r="E17" i="1"/>
  <c r="M66" i="1" s="1"/>
  <c r="IY16" i="1"/>
  <c r="R16" i="1"/>
  <c r="M12" i="1"/>
  <c r="L12" i="1"/>
  <c r="K12" i="1"/>
  <c r="J12" i="1"/>
  <c r="G12" i="1"/>
  <c r="F12" i="1"/>
  <c r="E12" i="1"/>
  <c r="P11" i="1"/>
  <c r="O11" i="1"/>
  <c r="P10" i="1"/>
  <c r="O10" i="1"/>
  <c r="N10" i="1"/>
  <c r="R10" i="1" s="1"/>
  <c r="M10" i="1"/>
  <c r="M34" i="1" s="1"/>
  <c r="L10" i="1"/>
  <c r="L45" i="1" s="1"/>
  <c r="K10" i="1"/>
  <c r="N59" i="1" s="1"/>
  <c r="J10" i="1"/>
  <c r="I10" i="1"/>
  <c r="I59" i="1" s="1"/>
  <c r="H10" i="1"/>
  <c r="G10" i="1"/>
  <c r="F10" i="1"/>
  <c r="E10" i="1"/>
  <c r="P9" i="1"/>
  <c r="O9" i="1"/>
  <c r="N9" i="1"/>
  <c r="M9" i="1"/>
  <c r="M11" i="1" s="1"/>
  <c r="L9" i="1"/>
  <c r="L11" i="1" s="1"/>
  <c r="K9" i="1"/>
  <c r="K11" i="1" s="1"/>
  <c r="K13" i="1" s="1"/>
  <c r="J9" i="1"/>
  <c r="J11" i="1" s="1"/>
  <c r="I9" i="1"/>
  <c r="I11" i="1" s="1"/>
  <c r="H9" i="1"/>
  <c r="G9" i="1"/>
  <c r="F9" i="1"/>
  <c r="E9" i="1"/>
  <c r="C9" i="1" s="1"/>
  <c r="IY8" i="1"/>
  <c r="P6" i="1"/>
  <c r="O6" i="1"/>
  <c r="N6" i="1"/>
  <c r="M6" i="1"/>
  <c r="L6" i="1"/>
  <c r="L41" i="1" s="1"/>
  <c r="K6" i="1"/>
  <c r="K55" i="1" s="1"/>
  <c r="J6" i="1"/>
  <c r="I6" i="1"/>
  <c r="L55" i="1" s="1"/>
  <c r="H6" i="1"/>
  <c r="G6" i="1"/>
  <c r="F6" i="1"/>
  <c r="E6" i="1"/>
  <c r="P55" i="1" s="1"/>
  <c r="P5" i="1"/>
  <c r="P12" i="1" s="1"/>
  <c r="O5" i="1"/>
  <c r="P54" i="1" s="1"/>
  <c r="P56" i="1" s="1"/>
  <c r="N5" i="1"/>
  <c r="M5" i="1"/>
  <c r="M7" i="1" s="1"/>
  <c r="M13" i="1" s="1"/>
  <c r="L5" i="1"/>
  <c r="L7" i="1" s="1"/>
  <c r="L42" i="1" s="1"/>
  <c r="K5" i="1"/>
  <c r="K7" i="1" s="1"/>
  <c r="J5" i="1"/>
  <c r="I5" i="1"/>
  <c r="H5" i="1"/>
  <c r="G5" i="1"/>
  <c r="F5" i="1"/>
  <c r="E5" i="1"/>
  <c r="J13" i="2" l="1"/>
  <c r="K13" i="2"/>
  <c r="C13" i="2"/>
  <c r="M44" i="2"/>
  <c r="R7" i="2"/>
  <c r="R13" i="2" s="1"/>
  <c r="L46" i="2"/>
  <c r="O33" i="2"/>
  <c r="N44" i="2"/>
  <c r="P33" i="2"/>
  <c r="H30" i="2"/>
  <c r="H42" i="2" s="1"/>
  <c r="I41" i="2"/>
  <c r="R17" i="2"/>
  <c r="R29" i="2" s="1"/>
  <c r="F19" i="2"/>
  <c r="F42" i="2" s="1"/>
  <c r="L44" i="2"/>
  <c r="K23" i="2"/>
  <c r="H34" i="2"/>
  <c r="H46" i="2" s="1"/>
  <c r="H35" i="2"/>
  <c r="N34" i="2"/>
  <c r="N46" i="2" s="1"/>
  <c r="G30" i="2"/>
  <c r="L13" i="2"/>
  <c r="M13" i="2"/>
  <c r="O13" i="2"/>
  <c r="L30" i="2"/>
  <c r="L33" i="2"/>
  <c r="I34" i="2"/>
  <c r="F13" i="2"/>
  <c r="I35" i="2"/>
  <c r="I23" i="2"/>
  <c r="I46" i="2" s="1"/>
  <c r="E29" i="2"/>
  <c r="E31" i="2" s="1"/>
  <c r="O34" i="2"/>
  <c r="O46" i="2" s="1"/>
  <c r="H31" i="2"/>
  <c r="H37" i="2" s="1"/>
  <c r="J30" i="2"/>
  <c r="J42" i="2" s="1"/>
  <c r="K33" i="2"/>
  <c r="G19" i="2"/>
  <c r="G25" i="2" s="1"/>
  <c r="G48" i="2" s="1"/>
  <c r="G13" i="2"/>
  <c r="G29" i="2"/>
  <c r="G31" i="2" s="1"/>
  <c r="P34" i="2"/>
  <c r="P46" i="2" s="1"/>
  <c r="N94" i="1"/>
  <c r="C11" i="1"/>
  <c r="F89" i="1"/>
  <c r="K94" i="1"/>
  <c r="J94" i="1"/>
  <c r="R18" i="1"/>
  <c r="O67" i="1"/>
  <c r="P67" i="1"/>
  <c r="L67" i="1"/>
  <c r="K67" i="1"/>
  <c r="E30" i="1"/>
  <c r="J34" i="1"/>
  <c r="J35" i="1" s="1"/>
  <c r="J45" i="1"/>
  <c r="P19" i="2"/>
  <c r="P25" i="2" s="1"/>
  <c r="P48" i="2" s="1"/>
  <c r="P29" i="2"/>
  <c r="P31" i="2" s="1"/>
  <c r="R22" i="2"/>
  <c r="E45" i="2"/>
  <c r="E34" i="2"/>
  <c r="L13" i="1"/>
  <c r="F30" i="1"/>
  <c r="F19" i="1"/>
  <c r="K34" i="1"/>
  <c r="M59" i="1"/>
  <c r="M83" i="1" s="1"/>
  <c r="I72" i="1"/>
  <c r="I83" i="1"/>
  <c r="J30" i="1"/>
  <c r="N7" i="1"/>
  <c r="N12" i="1"/>
  <c r="M58" i="1"/>
  <c r="M60" i="1" s="1"/>
  <c r="L58" i="1"/>
  <c r="L60" i="1" s="1"/>
  <c r="K58" i="1"/>
  <c r="K60" i="1" s="1"/>
  <c r="R9" i="1"/>
  <c r="R11" i="1" s="1"/>
  <c r="H58" i="1"/>
  <c r="H60" i="1" s="1"/>
  <c r="J58" i="1"/>
  <c r="I58" i="1"/>
  <c r="G58" i="1"/>
  <c r="P58" i="1"/>
  <c r="P60" i="1" s="1"/>
  <c r="P62" i="1" s="1"/>
  <c r="O58" i="1"/>
  <c r="N58" i="1"/>
  <c r="N60" i="1" s="1"/>
  <c r="E11" i="1"/>
  <c r="L72" i="1"/>
  <c r="L34" i="1"/>
  <c r="J72" i="1"/>
  <c r="P40" i="2"/>
  <c r="O12" i="1"/>
  <c r="O7" i="1"/>
  <c r="O13" i="1" s="1"/>
  <c r="K33" i="1"/>
  <c r="K35" i="1" s="1"/>
  <c r="F11" i="1"/>
  <c r="F33" i="1"/>
  <c r="G11" i="1"/>
  <c r="G44" i="1"/>
  <c r="G33" i="1"/>
  <c r="F78" i="1"/>
  <c r="F68" i="1"/>
  <c r="F91" i="1" s="1"/>
  <c r="H11" i="1"/>
  <c r="H44" i="1"/>
  <c r="I30" i="1"/>
  <c r="L44" i="1"/>
  <c r="I67" i="1"/>
  <c r="M94" i="1"/>
  <c r="J67" i="1"/>
  <c r="N41" i="2"/>
  <c r="N30" i="2"/>
  <c r="O30" i="2"/>
  <c r="O42" i="2" s="1"/>
  <c r="O41" i="2"/>
  <c r="O19" i="2"/>
  <c r="O25" i="2" s="1"/>
  <c r="O48" i="2" s="1"/>
  <c r="I54" i="1"/>
  <c r="I56" i="1" s="1"/>
  <c r="M41" i="1"/>
  <c r="M30" i="1"/>
  <c r="M31" i="1" s="1"/>
  <c r="H31" i="1"/>
  <c r="H25" i="1"/>
  <c r="H42" i="1"/>
  <c r="P23" i="1"/>
  <c r="E58" i="1"/>
  <c r="N67" i="1"/>
  <c r="H90" i="1"/>
  <c r="I40" i="2"/>
  <c r="I19" i="2"/>
  <c r="I29" i="2"/>
  <c r="I31" i="2" s="1"/>
  <c r="P30" i="2"/>
  <c r="P42" i="2" s="1"/>
  <c r="P41" i="2"/>
  <c r="H23" i="2"/>
  <c r="N45" i="1"/>
  <c r="N34" i="1"/>
  <c r="N11" i="1"/>
  <c r="J34" i="2"/>
  <c r="J35" i="2" s="1"/>
  <c r="J45" i="2"/>
  <c r="G33" i="2"/>
  <c r="G35" i="2" s="1"/>
  <c r="G44" i="2"/>
  <c r="L35" i="2"/>
  <c r="N33" i="1"/>
  <c r="N23" i="1"/>
  <c r="N44" i="1"/>
  <c r="L33" i="1"/>
  <c r="L35" i="1" s="1"/>
  <c r="G90" i="1"/>
  <c r="G23" i="2"/>
  <c r="F40" i="1"/>
  <c r="F29" i="1"/>
  <c r="F58" i="1"/>
  <c r="J29" i="2"/>
  <c r="J19" i="2"/>
  <c r="J40" i="2"/>
  <c r="R18" i="2"/>
  <c r="H35" i="1"/>
  <c r="H46" i="1"/>
  <c r="F44" i="1"/>
  <c r="I35" i="1"/>
  <c r="I46" i="1"/>
  <c r="O33" i="1"/>
  <c r="O23" i="1"/>
  <c r="O44" i="1"/>
  <c r="J19" i="1"/>
  <c r="E71" i="1"/>
  <c r="R22" i="1"/>
  <c r="E34" i="1"/>
  <c r="P71" i="1"/>
  <c r="O71" i="1"/>
  <c r="H71" i="1"/>
  <c r="G71" i="1"/>
  <c r="F71" i="1"/>
  <c r="M45" i="1"/>
  <c r="N83" i="1"/>
  <c r="K19" i="2"/>
  <c r="K29" i="2"/>
  <c r="K40" i="2"/>
  <c r="J23" i="2"/>
  <c r="I42" i="2"/>
  <c r="K44" i="1"/>
  <c r="J46" i="1"/>
  <c r="C10" i="1"/>
  <c r="H7" i="1"/>
  <c r="H12" i="1"/>
  <c r="K59" i="1"/>
  <c r="K83" i="1" s="1"/>
  <c r="K95" i="1" s="1"/>
  <c r="N29" i="1"/>
  <c r="N19" i="1"/>
  <c r="N40" i="1"/>
  <c r="K25" i="1"/>
  <c r="K31" i="1"/>
  <c r="F34" i="1"/>
  <c r="F23" i="1"/>
  <c r="L19" i="2"/>
  <c r="L25" i="2" s="1"/>
  <c r="L29" i="2"/>
  <c r="L40" i="2"/>
  <c r="F34" i="2"/>
  <c r="F35" i="2" s="1"/>
  <c r="E68" i="1"/>
  <c r="N41" i="1"/>
  <c r="N30" i="1"/>
  <c r="I19" i="1"/>
  <c r="F41" i="1"/>
  <c r="I7" i="1"/>
  <c r="I13" i="1" s="1"/>
  <c r="I12" i="1"/>
  <c r="R6" i="1"/>
  <c r="O59" i="1"/>
  <c r="O29" i="1"/>
  <c r="O19" i="1"/>
  <c r="O40" i="1"/>
  <c r="L31" i="1"/>
  <c r="L25" i="1"/>
  <c r="M54" i="1"/>
  <c r="M56" i="1" s="1"/>
  <c r="M62" i="1" s="1"/>
  <c r="M19" i="2"/>
  <c r="M25" i="2" s="1"/>
  <c r="M48" i="2" s="1"/>
  <c r="M29" i="2"/>
  <c r="M31" i="2" s="1"/>
  <c r="G34" i="2"/>
  <c r="H44" i="2"/>
  <c r="G78" i="1"/>
  <c r="H33" i="1"/>
  <c r="M35" i="1"/>
  <c r="R21" i="1"/>
  <c r="J29" i="1"/>
  <c r="J7" i="1"/>
  <c r="J13" i="1" s="1"/>
  <c r="F7" i="1"/>
  <c r="F13" i="1" s="1"/>
  <c r="M25" i="1"/>
  <c r="L46" i="1"/>
  <c r="N54" i="1"/>
  <c r="N56" i="1" s="1"/>
  <c r="N62" i="1" s="1"/>
  <c r="N19" i="2"/>
  <c r="N25" i="2" s="1"/>
  <c r="N48" i="2" s="1"/>
  <c r="M30" i="2"/>
  <c r="M42" i="2" s="1"/>
  <c r="I94" i="1"/>
  <c r="K34" i="2"/>
  <c r="K45" i="2"/>
  <c r="M67" i="1"/>
  <c r="H19" i="2"/>
  <c r="H40" i="2"/>
  <c r="E41" i="1"/>
  <c r="M68" i="1"/>
  <c r="G40" i="1"/>
  <c r="G29" i="1"/>
  <c r="G31" i="1" s="1"/>
  <c r="P59" i="1"/>
  <c r="G7" i="1"/>
  <c r="R17" i="1"/>
  <c r="P19" i="1"/>
  <c r="I34" i="1"/>
  <c r="M46" i="1"/>
  <c r="O54" i="1"/>
  <c r="O56" i="1" s="1"/>
  <c r="M40" i="2"/>
  <c r="E19" i="1"/>
  <c r="E23" i="1"/>
  <c r="E33" i="1"/>
  <c r="M40" i="1"/>
  <c r="J54" i="1"/>
  <c r="J56" i="1" s="1"/>
  <c r="N66" i="1"/>
  <c r="E44" i="2"/>
  <c r="C5" i="1"/>
  <c r="P7" i="1"/>
  <c r="P13" i="1" s="1"/>
  <c r="K54" i="1"/>
  <c r="K56" i="1" s="1"/>
  <c r="K62" i="1" s="1"/>
  <c r="O66" i="1"/>
  <c r="R21" i="2"/>
  <c r="E23" i="2"/>
  <c r="F44" i="2"/>
  <c r="G23" i="1"/>
  <c r="L54" i="1"/>
  <c r="L56" i="1" s="1"/>
  <c r="L62" i="1" s="1"/>
  <c r="P66" i="1"/>
  <c r="F23" i="2"/>
  <c r="L45" i="2"/>
  <c r="E7" i="1"/>
  <c r="K45" i="1"/>
  <c r="L59" i="1"/>
  <c r="L83" i="1" s="1"/>
  <c r="L95" i="1" s="1"/>
  <c r="H70" i="1"/>
  <c r="E19" i="2"/>
  <c r="F29" i="2"/>
  <c r="F31" i="2" s="1"/>
  <c r="K30" i="2"/>
  <c r="R5" i="1"/>
  <c r="R7" i="1" s="1"/>
  <c r="C6" i="1"/>
  <c r="L29" i="1"/>
  <c r="E54" i="1"/>
  <c r="E56" i="1" s="1"/>
  <c r="M55" i="1"/>
  <c r="I66" i="1"/>
  <c r="M70" i="1"/>
  <c r="F54" i="1"/>
  <c r="F56" i="1" s="1"/>
  <c r="N55" i="1"/>
  <c r="J66" i="1"/>
  <c r="N70" i="1"/>
  <c r="G54" i="1"/>
  <c r="O55" i="1"/>
  <c r="K66" i="1"/>
  <c r="G68" i="1"/>
  <c r="O70" i="1"/>
  <c r="K29" i="1"/>
  <c r="H66" i="1"/>
  <c r="H54" i="1"/>
  <c r="H56" i="1" s="1"/>
  <c r="L66" i="1"/>
  <c r="P70" i="1"/>
  <c r="N29" i="2"/>
  <c r="N31" i="2" s="1"/>
  <c r="M34" i="2"/>
  <c r="M46" i="2" s="1"/>
  <c r="G37" i="2" l="1"/>
  <c r="F25" i="2"/>
  <c r="F48" i="2" s="1"/>
  <c r="K25" i="2"/>
  <c r="K48" i="2" s="1"/>
  <c r="L31" i="2"/>
  <c r="L48" i="2"/>
  <c r="K31" i="2"/>
  <c r="J31" i="2"/>
  <c r="O31" i="2"/>
  <c r="P35" i="2"/>
  <c r="P37" i="2" s="1"/>
  <c r="G46" i="2"/>
  <c r="O35" i="2"/>
  <c r="I37" i="2"/>
  <c r="I25" i="2"/>
  <c r="I48" i="2" s="1"/>
  <c r="R40" i="2"/>
  <c r="E46" i="2"/>
  <c r="G42" i="2"/>
  <c r="N35" i="2"/>
  <c r="N37" i="2" s="1"/>
  <c r="O35" i="1"/>
  <c r="O46" i="1"/>
  <c r="E60" i="1"/>
  <c r="E62" i="1" s="1"/>
  <c r="E82" i="1"/>
  <c r="E93" i="1"/>
  <c r="F42" i="1"/>
  <c r="F25" i="1"/>
  <c r="F31" i="1"/>
  <c r="I78" i="1"/>
  <c r="I68" i="1"/>
  <c r="I89" i="1"/>
  <c r="J89" i="1"/>
  <c r="J78" i="1"/>
  <c r="J68" i="1"/>
  <c r="E78" i="1"/>
  <c r="E80" i="1" s="1"/>
  <c r="E91" i="1"/>
  <c r="P35" i="1"/>
  <c r="P46" i="1"/>
  <c r="G46" i="1"/>
  <c r="G35" i="1"/>
  <c r="L48" i="1"/>
  <c r="L37" i="1"/>
  <c r="F62" i="1"/>
  <c r="P89" i="1"/>
  <c r="P78" i="1"/>
  <c r="P68" i="1"/>
  <c r="F46" i="2"/>
  <c r="N35" i="1"/>
  <c r="N46" i="1"/>
  <c r="O60" i="1"/>
  <c r="L94" i="1"/>
  <c r="G60" i="1"/>
  <c r="G82" i="1"/>
  <c r="I60" i="1"/>
  <c r="I62" i="1" s="1"/>
  <c r="I82" i="1"/>
  <c r="I93" i="1"/>
  <c r="O25" i="1"/>
  <c r="O31" i="1"/>
  <c r="O42" i="1"/>
  <c r="G13" i="1"/>
  <c r="E35" i="2"/>
  <c r="E37" i="2" s="1"/>
  <c r="L89" i="1"/>
  <c r="L78" i="1"/>
  <c r="L68" i="1"/>
  <c r="R13" i="1"/>
  <c r="F83" i="1"/>
  <c r="F95" i="1" s="1"/>
  <c r="F94" i="1"/>
  <c r="F72" i="1"/>
  <c r="E89" i="1"/>
  <c r="L37" i="2"/>
  <c r="K93" i="1"/>
  <c r="H78" i="1"/>
  <c r="H68" i="1"/>
  <c r="H89" i="1"/>
  <c r="N89" i="1"/>
  <c r="N68" i="1"/>
  <c r="N78" i="1"/>
  <c r="M35" i="2"/>
  <c r="M37" i="2" s="1"/>
  <c r="N25" i="1"/>
  <c r="N31" i="1"/>
  <c r="N42" i="1"/>
  <c r="O94" i="1"/>
  <c r="O83" i="1"/>
  <c r="O95" i="1" s="1"/>
  <c r="J25" i="2"/>
  <c r="J48" i="2" s="1"/>
  <c r="J90" i="1"/>
  <c r="J79" i="1"/>
  <c r="N13" i="1"/>
  <c r="K79" i="1"/>
  <c r="K90" i="1"/>
  <c r="P42" i="1"/>
  <c r="P25" i="1"/>
  <c r="P31" i="1"/>
  <c r="R29" i="1"/>
  <c r="R40" i="1"/>
  <c r="R19" i="1"/>
  <c r="H62" i="1"/>
  <c r="R30" i="2"/>
  <c r="R41" i="2"/>
  <c r="J62" i="1"/>
  <c r="H72" i="1"/>
  <c r="H84" i="1" s="1"/>
  <c r="H93" i="1"/>
  <c r="H82" i="1"/>
  <c r="G42" i="1"/>
  <c r="H25" i="2"/>
  <c r="H48" i="2" s="1"/>
  <c r="F60" i="1"/>
  <c r="F93" i="1"/>
  <c r="F82" i="1"/>
  <c r="P79" i="1"/>
  <c r="P90" i="1"/>
  <c r="H37" i="1"/>
  <c r="J60" i="1"/>
  <c r="J93" i="1"/>
  <c r="J82" i="1"/>
  <c r="J84" i="1" s="1"/>
  <c r="C7" i="1"/>
  <c r="C13" i="1" s="1"/>
  <c r="O93" i="1"/>
  <c r="O72" i="1"/>
  <c r="O82" i="1"/>
  <c r="P94" i="1"/>
  <c r="P83" i="1"/>
  <c r="M79" i="1"/>
  <c r="M91" i="1" s="1"/>
  <c r="M90" i="1"/>
  <c r="R45" i="1"/>
  <c r="R34" i="1"/>
  <c r="I90" i="1"/>
  <c r="I79" i="1"/>
  <c r="I95" i="1"/>
  <c r="O90" i="1"/>
  <c r="O79" i="1"/>
  <c r="O91" i="1" s="1"/>
  <c r="M48" i="1"/>
  <c r="M37" i="1"/>
  <c r="K37" i="2"/>
  <c r="M78" i="1"/>
  <c r="M80" i="1" s="1"/>
  <c r="R44" i="2"/>
  <c r="R23" i="2"/>
  <c r="R33" i="2"/>
  <c r="J46" i="2"/>
  <c r="G93" i="1"/>
  <c r="K48" i="1"/>
  <c r="K37" i="1"/>
  <c r="J37" i="2"/>
  <c r="L79" i="1"/>
  <c r="L90" i="1"/>
  <c r="K89" i="1"/>
  <c r="K78" i="1"/>
  <c r="K68" i="1"/>
  <c r="H13" i="1"/>
  <c r="H48" i="1" s="1"/>
  <c r="E94" i="1"/>
  <c r="E83" i="1"/>
  <c r="E72" i="1"/>
  <c r="E84" i="1" s="1"/>
  <c r="L82" i="1"/>
  <c r="I84" i="1"/>
  <c r="R41" i="1"/>
  <c r="R30" i="1"/>
  <c r="M72" i="1"/>
  <c r="M93" i="1"/>
  <c r="M82" i="1"/>
  <c r="F80" i="1"/>
  <c r="R34" i="2"/>
  <c r="R45" i="2"/>
  <c r="O89" i="1"/>
  <c r="O68" i="1"/>
  <c r="O78" i="1"/>
  <c r="F46" i="1"/>
  <c r="F35" i="1"/>
  <c r="R33" i="1"/>
  <c r="R23" i="1"/>
  <c r="R44" i="1"/>
  <c r="G72" i="1"/>
  <c r="G74" i="1" s="1"/>
  <c r="G83" i="1"/>
  <c r="G95" i="1" s="1"/>
  <c r="G94" i="1"/>
  <c r="L42" i="2"/>
  <c r="F37" i="2"/>
  <c r="E25" i="2"/>
  <c r="E48" i="2" s="1"/>
  <c r="I31" i="1"/>
  <c r="I25" i="1"/>
  <c r="I42" i="1"/>
  <c r="G80" i="1"/>
  <c r="G56" i="1"/>
  <c r="G62" i="1" s="1"/>
  <c r="G89" i="1"/>
  <c r="E13" i="1"/>
  <c r="E46" i="1"/>
  <c r="E35" i="1"/>
  <c r="K46" i="2"/>
  <c r="K35" i="2"/>
  <c r="G91" i="1"/>
  <c r="J31" i="1"/>
  <c r="J25" i="1"/>
  <c r="J42" i="1"/>
  <c r="M89" i="1"/>
  <c r="L93" i="1"/>
  <c r="E42" i="2"/>
  <c r="O62" i="1"/>
  <c r="G25" i="1"/>
  <c r="P93" i="1"/>
  <c r="P82" i="1"/>
  <c r="P72" i="1"/>
  <c r="P84" i="1" s="1"/>
  <c r="N42" i="2"/>
  <c r="K42" i="2"/>
  <c r="H83" i="1"/>
  <c r="H94" i="1"/>
  <c r="R19" i="2"/>
  <c r="N93" i="1"/>
  <c r="N72" i="1"/>
  <c r="N95" i="1" s="1"/>
  <c r="N82" i="1"/>
  <c r="K82" i="1"/>
  <c r="K84" i="1" s="1"/>
  <c r="E42" i="1"/>
  <c r="E25" i="1"/>
  <c r="E31" i="1"/>
  <c r="N79" i="1"/>
  <c r="N91" i="1" s="1"/>
  <c r="N90" i="1"/>
  <c r="L84" i="1"/>
  <c r="J95" i="1"/>
  <c r="O37" i="2" l="1"/>
  <c r="G97" i="1"/>
  <c r="O84" i="1"/>
  <c r="F84" i="1"/>
  <c r="M84" i="1"/>
  <c r="J74" i="1"/>
  <c r="J80" i="1"/>
  <c r="E37" i="1"/>
  <c r="E48" i="1"/>
  <c r="G37" i="1"/>
  <c r="G48" i="1"/>
  <c r="L74" i="1"/>
  <c r="L80" i="1"/>
  <c r="F37" i="1"/>
  <c r="F48" i="1"/>
  <c r="R35" i="2"/>
  <c r="R46" i="2"/>
  <c r="J48" i="1"/>
  <c r="J37" i="1"/>
  <c r="R42" i="1"/>
  <c r="R25" i="1"/>
  <c r="R48" i="1" s="1"/>
  <c r="R31" i="1"/>
  <c r="L91" i="1"/>
  <c r="P91" i="1"/>
  <c r="R35" i="1"/>
  <c r="R37" i="1" s="1"/>
  <c r="R46" i="1"/>
  <c r="O74" i="1"/>
  <c r="O80" i="1"/>
  <c r="H95" i="1"/>
  <c r="M74" i="1"/>
  <c r="E74" i="1"/>
  <c r="G84" i="1"/>
  <c r="G86" i="1" s="1"/>
  <c r="P74" i="1"/>
  <c r="P80" i="1"/>
  <c r="R42" i="2"/>
  <c r="R25" i="2"/>
  <c r="R48" i="2" s="1"/>
  <c r="R31" i="2"/>
  <c r="R37" i="2" s="1"/>
  <c r="H80" i="1"/>
  <c r="H74" i="1"/>
  <c r="H91" i="1"/>
  <c r="K91" i="1"/>
  <c r="N48" i="1"/>
  <c r="N37" i="1"/>
  <c r="I74" i="1"/>
  <c r="I80" i="1"/>
  <c r="E95" i="1"/>
  <c r="N74" i="1"/>
  <c r="N80" i="1"/>
  <c r="N84" i="1"/>
  <c r="I91" i="1"/>
  <c r="O37" i="1"/>
  <c r="O48" i="1"/>
  <c r="P37" i="1"/>
  <c r="P48" i="1"/>
  <c r="F74" i="1"/>
  <c r="P95" i="1"/>
  <c r="K74" i="1"/>
  <c r="K80" i="1"/>
  <c r="I48" i="1"/>
  <c r="I37" i="1"/>
  <c r="J91" i="1"/>
  <c r="M95" i="1"/>
  <c r="M86" i="1" l="1"/>
  <c r="M97" i="1"/>
  <c r="E86" i="1"/>
  <c r="E97" i="1"/>
  <c r="O97" i="1"/>
  <c r="O86" i="1"/>
  <c r="H86" i="1"/>
  <c r="H97" i="1"/>
  <c r="L97" i="1"/>
  <c r="L86" i="1"/>
  <c r="I97" i="1"/>
  <c r="I86" i="1"/>
  <c r="K97" i="1"/>
  <c r="K86" i="1"/>
  <c r="F86" i="1"/>
  <c r="F97" i="1"/>
  <c r="P97" i="1"/>
  <c r="P86" i="1"/>
  <c r="N86" i="1"/>
  <c r="N97" i="1"/>
  <c r="J97" i="1"/>
  <c r="J86" i="1"/>
</calcChain>
</file>

<file path=xl/sharedStrings.xml><?xml version="1.0" encoding="utf-8"?>
<sst xmlns="http://schemas.openxmlformats.org/spreadsheetml/2006/main" count="126" uniqueCount="34">
  <si>
    <t>Real Estate Transaction Taxes Receipts ($ in millions)</t>
  </si>
  <si>
    <t>2025 Receipts vs. 2024 Receipts</t>
  </si>
  <si>
    <t>2024 Actuals</t>
  </si>
  <si>
    <t>2024 Act</t>
  </si>
  <si>
    <t>YTD Oct</t>
  </si>
  <si>
    <t>MRT-1</t>
  </si>
  <si>
    <t>MRT-2</t>
  </si>
  <si>
    <t>Total MRT</t>
  </si>
  <si>
    <t>RPTT</t>
  </si>
  <si>
    <t>MRT</t>
  </si>
  <si>
    <r>
      <t xml:space="preserve">Total Urban Tax - </t>
    </r>
    <r>
      <rPr>
        <b/>
        <i/>
        <sz val="9"/>
        <rFont val="Arial"/>
        <family val="2"/>
      </rPr>
      <t>NYCT 90% share</t>
    </r>
  </si>
  <si>
    <t>Total Real Estate Taxes</t>
  </si>
  <si>
    <t>2025 Actuals</t>
  </si>
  <si>
    <t>Variances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</si>
  <si>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</si>
  <si>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</si>
  <si>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</si>
  <si>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</si>
  <si>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</si>
  <si>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</si>
  <si>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</si>
  <si>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</si>
  <si>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</si>
  <si>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</si>
  <si>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</si>
  <si>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</si>
  <si>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Y-T-D Real Estate Transaction Taxes, Cash Basis - 2024 &amp; 2023 Actuals ($ in millions)</t>
  </si>
  <si>
    <t>2023 Y-T-D Actuals</t>
  </si>
  <si>
    <t>Total Urban Tax</t>
  </si>
  <si>
    <t>2024 Y-T-D Actuals</t>
  </si>
  <si>
    <t>YTD-over-YTD Changes</t>
  </si>
  <si>
    <t>Adopted Budget vs. Actual Receipts</t>
  </si>
  <si>
    <t>2025 Mid-Year Forecast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</si>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</sst>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164" formatCode="&quot;$&quot;#,##0.0_);\(&quot;$&quot;#,##0.0\)"/>
    <numFmt numFmtId="165" formatCode="#,##0.0_);\(#,##0.0\)"/>
    <numFmt numFmtId="166" formatCode="0.0%"/>
    <numFmt numFmtId="167" formatCode="&quot;$&quot;#,##0.000_);\(&quot;$&quot;#,##0.000\)"/>
    <numFmt numFmtId="168" formatCode="0.000"/>
  </numFmts>
  <fonts count="14" x14ac:knownFonts="1">
    <font>
      <sz val="10"/>
      <name val="Arial"/>
      <family val="2"/>
    </font>
    <font>
      <sz val="10"/>
      <name val="Arial"/>
      <family val="2"/>
    </font>
    <font>
      <sz val="12"/>
      <color indexed="18"/>
      <name val="Arial Black"/>
      <family val="2"/>
    </font>
    <font>
      <b/>
      <sz val="14"/>
      <name val="Arial"/>
      <family val="2"/>
    </font>
    <font>
      <sz val="12"/>
      <color indexed="9"/>
      <name val="Arial Black"/>
      <family val="2"/>
    </font>
    <font>
      <b/>
      <u/>
      <sz val="10"/>
      <color indexed="9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u/>
      <sz val="10"/>
      <name val="Arial"/>
      <family val="2"/>
    </font>
    <font>
      <u/>
      <sz val="11"/>
      <color rgb="FFFF0000"/>
      <name val="Arial"/>
      <family val="2"/>
    </font>
    <font>
      <b/>
      <i/>
      <sz val="9"/>
      <name val="Arial"/>
      <family val="2"/>
    </font>
    <font>
      <sz val="11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2" borderId="0" xfId="0" applyFont="1" applyFill="1"/>
    <xf numFmtId="17" fontId="5" fillId="2" borderId="0" xfId="0" applyNumberFormat="1" applyFont="1" applyFill="1" applyAlignment="1">
      <alignment horizontal="center"/>
    </xf>
    <xf numFmtId="17" fontId="6" fillId="0" borderId="0" xfId="0" applyNumberFormat="1" applyFont="1"/>
    <xf numFmtId="17" fontId="6" fillId="0" borderId="1" xfId="0" applyNumberFormat="1" applyFont="1" applyBorder="1" applyAlignment="1">
      <alignment horizontal="center"/>
    </xf>
    <xf numFmtId="0" fontId="7" fillId="0" borderId="0" xfId="0" applyFont="1"/>
    <xf numFmtId="164" fontId="8" fillId="2" borderId="0" xfId="0" applyNumberFormat="1" applyFont="1" applyFill="1" applyAlignment="1">
      <alignment horizontal="right" indent="1"/>
    </xf>
    <xf numFmtId="164" fontId="1" fillId="0" borderId="0" xfId="0" applyNumberFormat="1" applyFont="1"/>
    <xf numFmtId="164" fontId="1" fillId="0" borderId="2" xfId="0" applyNumberFormat="1" applyFont="1" applyBorder="1"/>
    <xf numFmtId="9" fontId="1" fillId="0" borderId="0" xfId="1" applyFont="1"/>
    <xf numFmtId="164" fontId="1" fillId="0" borderId="0" xfId="1" applyNumberFormat="1" applyFont="1"/>
    <xf numFmtId="165" fontId="5" fillId="2" borderId="0" xfId="0" applyNumberFormat="1" applyFont="1" applyFill="1" applyAlignment="1">
      <alignment horizontal="right" indent="1"/>
    </xf>
    <xf numFmtId="165" fontId="9" fillId="0" borderId="0" xfId="0" applyNumberFormat="1" applyFont="1"/>
    <xf numFmtId="165" fontId="9" fillId="0" borderId="2" xfId="0" applyNumberFormat="1" applyFont="1" applyBorder="1"/>
    <xf numFmtId="0" fontId="1" fillId="0" borderId="2" xfId="0" applyFont="1" applyBorder="1"/>
    <xf numFmtId="0" fontId="10" fillId="0" borderId="0" xfId="0" applyFont="1"/>
    <xf numFmtId="165" fontId="1" fillId="0" borderId="0" xfId="0" applyNumberFormat="1" applyFont="1"/>
    <xf numFmtId="0" fontId="7" fillId="0" borderId="0" xfId="0" applyFont="1" applyAlignment="1">
      <alignment horizontal="left"/>
    </xf>
    <xf numFmtId="164" fontId="1" fillId="0" borderId="3" xfId="0" applyNumberFormat="1" applyFont="1" applyBorder="1"/>
    <xf numFmtId="0" fontId="7" fillId="0" borderId="4" xfId="0" applyFont="1" applyBorder="1" applyAlignment="1">
      <alignment horizontal="left"/>
    </xf>
    <xf numFmtId="164" fontId="1" fillId="0" borderId="4" xfId="0" applyNumberFormat="1" applyFont="1" applyBorder="1"/>
    <xf numFmtId="0" fontId="1" fillId="0" borderId="4" xfId="0" applyFont="1" applyBorder="1"/>
    <xf numFmtId="0" fontId="12" fillId="0" borderId="0" xfId="0" applyFont="1"/>
    <xf numFmtId="166" fontId="1" fillId="0" borderId="0" xfId="1" applyNumberFormat="1" applyFont="1"/>
    <xf numFmtId="0" fontId="6" fillId="0" borderId="0" xfId="0" applyFont="1" applyAlignment="1">
      <alignment horizontal="right"/>
    </xf>
    <xf numFmtId="166" fontId="1" fillId="0" borderId="2" xfId="1" applyNumberFormat="1" applyFont="1" applyBorder="1"/>
    <xf numFmtId="166" fontId="9" fillId="0" borderId="0" xfId="1" applyNumberFormat="1" applyFont="1"/>
    <xf numFmtId="166" fontId="9" fillId="0" borderId="2" xfId="1" applyNumberFormat="1" applyFont="1" applyBorder="1"/>
    <xf numFmtId="166" fontId="1" fillId="0" borderId="0" xfId="0" applyNumberFormat="1" applyFont="1"/>
    <xf numFmtId="166" fontId="1" fillId="0" borderId="2" xfId="0" applyNumberFormat="1" applyFont="1" applyBorder="1"/>
    <xf numFmtId="166" fontId="1" fillId="0" borderId="3" xfId="1" applyNumberFormat="1" applyFont="1" applyBorder="1"/>
    <xf numFmtId="0" fontId="1" fillId="0" borderId="5" xfId="0" applyFont="1" applyBorder="1"/>
    <xf numFmtId="0" fontId="1" fillId="0" borderId="6" xfId="0" applyFont="1" applyBorder="1"/>
    <xf numFmtId="167" fontId="1" fillId="0" borderId="0" xfId="0" applyNumberFormat="1" applyFont="1"/>
    <xf numFmtId="168" fontId="1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right"/>
    </xf>
    <xf numFmtId="17" fontId="5" fillId="2" borderId="0" xfId="0" quotePrefix="1" applyNumberFormat="1" applyFont="1" applyFill="1" applyAlignment="1">
      <alignment horizontal="center"/>
    </xf>
    <xf numFmtId="7" fontId="1" fillId="0" borderId="0" xfId="0" applyNumberFormat="1" applyFont="1"/>
  </cellXfs>
  <cellStyles count="2">
    <cellStyle name="Normal" xfId="0" builtinId="0"/>
    <cellStyle name="Percent" xfId="1" builtinId="5"/>
  </cellStyles>
  <dxfs count="12"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BGT_Groups\EAG\Real%20Estate%20Transaction%20Taxes\Financial%20Plans\2025\Real%20Estate%20Transaction%20Taxes%20-%202025%20July%20Plan%202025.06.27%20REVISED%20FINAL.xlsx" TargetMode="External"/><Relationship Id="rId1" Type="http://schemas.openxmlformats.org/officeDocument/2006/relationships/externalLinkPath" Target="file:///S:\BGT_Groups\EAG\Real%20Estate%20Transaction%20Taxes\Financial%20Plans\2025\Real%20Estate%20Transaction%20Taxes%20-%202025%20July%20Plan%202025.06.27%20REVISED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Data (2)"/>
      <sheetName val="Cash"/>
      <sheetName val="Accrual"/>
      <sheetName val="IndVars"/>
      <sheetName val="Elast"/>
      <sheetName val="CityFcst"/>
      <sheetName val="Actuals"/>
      <sheetName val="IHSre"/>
      <sheetName val="IHSmrt"/>
      <sheetName val="RPTTmodel"/>
      <sheetName val="MRTmodel"/>
      <sheetName val="News"/>
      <sheetName val="LgTrans"/>
      <sheetName val="10v11"/>
      <sheetName val="11v12"/>
      <sheetName val="12v13"/>
      <sheetName val="13v14"/>
      <sheetName val="14v15"/>
      <sheetName val="15v16"/>
      <sheetName val="16v17"/>
      <sheetName val="17v18"/>
      <sheetName val="18v19"/>
      <sheetName val="19v20"/>
      <sheetName val="20v21"/>
      <sheetName val="21v22"/>
      <sheetName val="22v23"/>
      <sheetName val="23v24"/>
      <sheetName val="24v25"/>
      <sheetName val="21vFeb"/>
      <sheetName val="21vJul"/>
      <sheetName val="21vNov"/>
      <sheetName val="22vFeb"/>
      <sheetName val="22vJul"/>
      <sheetName val="22vNov"/>
      <sheetName val="23vFeb"/>
      <sheetName val="23vJul"/>
      <sheetName val="23vNov"/>
      <sheetName val="24vFeb"/>
      <sheetName val="24vJul"/>
      <sheetName val="24vNov"/>
      <sheetName val="25vFeb"/>
      <sheetName val="25vJul"/>
      <sheetName val="McK"/>
      <sheetName val="Fcst"/>
      <sheetName val="Fcst v Feb25"/>
      <sheetName val="Fcst v Jul24"/>
      <sheetName val="Fcst v Feb24"/>
      <sheetName val="Fcst v Jul23"/>
      <sheetName val="Fcst v Feb23"/>
      <sheetName val="Fcst v Jul22"/>
      <sheetName val="Fcst v Feb22"/>
      <sheetName val="Fcst v Jul21"/>
      <sheetName val="AccrCalc"/>
      <sheetName val="Alloc 2025"/>
      <sheetName val="Alloc 2026"/>
      <sheetName val="DORF"/>
      <sheetName val="SSS"/>
      <sheetName val="Paratransit"/>
      <sheetName val="DORF Actuals"/>
    </sheetNames>
    <sheetDataSet>
      <sheetData sheetId="0">
        <row r="9">
          <cell r="IU9">
            <v>8.8415620999999991</v>
          </cell>
          <cell r="IV9">
            <v>9.1028806099999997</v>
          </cell>
          <cell r="IW9">
            <v>7.1395977999999998</v>
          </cell>
          <cell r="IX9">
            <v>10.752424119999999</v>
          </cell>
          <cell r="IY9">
            <v>8.8881781499999999</v>
          </cell>
          <cell r="IZ9">
            <v>8.5863954099999997</v>
          </cell>
          <cell r="JA9">
            <v>9.892238110000001</v>
          </cell>
          <cell r="JB9">
            <v>12.505161890000002</v>
          </cell>
          <cell r="JC9">
            <v>11.413014860000001</v>
          </cell>
          <cell r="JD9">
            <v>8.86074728</v>
          </cell>
          <cell r="JE9">
            <v>14.199628649999998</v>
          </cell>
          <cell r="JF9">
            <v>11.18430854</v>
          </cell>
          <cell r="JG9">
            <v>11.47114594</v>
          </cell>
          <cell r="JH9">
            <v>18.11155437</v>
          </cell>
          <cell r="JI9">
            <v>12.870547180000001</v>
          </cell>
          <cell r="JJ9">
            <v>10.473672570000002</v>
          </cell>
          <cell r="JK9">
            <v>13.07701909</v>
          </cell>
          <cell r="JL9">
            <v>12.838353189999999</v>
          </cell>
          <cell r="JM9">
            <v>10.779916199999999</v>
          </cell>
          <cell r="JN9">
            <v>15.191743119999998</v>
          </cell>
          <cell r="JO9">
            <v>15.13925345</v>
          </cell>
          <cell r="JP9">
            <v>13.544145749999998</v>
          </cell>
        </row>
        <row r="10">
          <cell r="IU10">
            <v>1.6071888700000001</v>
          </cell>
          <cell r="IV10">
            <v>2.4824408199999999</v>
          </cell>
          <cell r="IW10">
            <v>2.0251605100000001</v>
          </cell>
          <cell r="IX10">
            <v>1.7636171699999998</v>
          </cell>
          <cell r="IY10">
            <v>2.0424320100000002</v>
          </cell>
          <cell r="IZ10">
            <v>2.0181007100000001</v>
          </cell>
          <cell r="JA10">
            <v>2.16890297</v>
          </cell>
          <cell r="JB10">
            <v>2.7258125099999999</v>
          </cell>
          <cell r="JC10">
            <v>2.77446137</v>
          </cell>
          <cell r="JD10">
            <v>2.6377779700000001</v>
          </cell>
          <cell r="JE10">
            <v>2.44900209</v>
          </cell>
          <cell r="JF10">
            <v>2.0054542799999999</v>
          </cell>
          <cell r="JG10">
            <v>2.3478572099999999</v>
          </cell>
          <cell r="JH10">
            <v>2.9137933599999997</v>
          </cell>
          <cell r="JI10">
            <v>1.9274291200000002</v>
          </cell>
          <cell r="JJ10">
            <v>2.7270774900000001</v>
          </cell>
          <cell r="JK10">
            <v>2.56206231</v>
          </cell>
          <cell r="JL10">
            <v>2.4911492900000001</v>
          </cell>
          <cell r="JM10">
            <v>2.8067726200000003</v>
          </cell>
          <cell r="JN10">
            <v>3.1648965800000002</v>
          </cell>
          <cell r="JO10">
            <v>2.8133267200000001</v>
          </cell>
          <cell r="JP10">
            <v>2.8133267200000001</v>
          </cell>
        </row>
        <row r="11">
          <cell r="IU11">
            <v>3.0364083599999998</v>
          </cell>
          <cell r="IV11">
            <v>3.4404245000000002</v>
          </cell>
          <cell r="IW11">
            <v>2.7636868300000001</v>
          </cell>
          <cell r="IX11">
            <v>3.0969533300000003</v>
          </cell>
          <cell r="IY11">
            <v>3.3265299500000003</v>
          </cell>
          <cell r="IZ11">
            <v>3.2224793100000002</v>
          </cell>
          <cell r="JA11">
            <v>2.5879012499999998</v>
          </cell>
          <cell r="JB11">
            <v>2.6297692400000003</v>
          </cell>
          <cell r="JC11">
            <v>3.7529582400000003</v>
          </cell>
          <cell r="JD11">
            <v>3.0452458099999999</v>
          </cell>
          <cell r="JE11">
            <v>3.5444169700000003</v>
          </cell>
          <cell r="JF11">
            <v>3.36654696</v>
          </cell>
          <cell r="JG11">
            <v>4.0037945700000002</v>
          </cell>
          <cell r="JH11">
            <v>4.5009315499999998</v>
          </cell>
          <cell r="JI11">
            <v>3.0542205899999999</v>
          </cell>
          <cell r="JJ11">
            <v>4.1274200699999994</v>
          </cell>
          <cell r="JK11">
            <v>3.1343187799999996</v>
          </cell>
          <cell r="JL11">
            <v>3.14605406</v>
          </cell>
          <cell r="JM11">
            <v>3.14597566</v>
          </cell>
          <cell r="JN11">
            <v>4.3723391900000008</v>
          </cell>
          <cell r="JO11">
            <v>3.8059335699999997</v>
          </cell>
          <cell r="JP11">
            <v>4.5386072000000004</v>
          </cell>
        </row>
        <row r="12">
          <cell r="IU12">
            <v>1.5756753600000002</v>
          </cell>
          <cell r="IV12">
            <v>1.3402884100000001</v>
          </cell>
          <cell r="IW12">
            <v>1.06476422</v>
          </cell>
          <cell r="IX12">
            <v>0.98161941000000008</v>
          </cell>
          <cell r="IY12">
            <v>1.3185010500000001</v>
          </cell>
          <cell r="IZ12">
            <v>1.63778723</v>
          </cell>
          <cell r="JA12">
            <v>1.6443831100000001</v>
          </cell>
          <cell r="JB12">
            <v>2.3058778199999996</v>
          </cell>
          <cell r="JC12">
            <v>2.2569000400000001</v>
          </cell>
          <cell r="JD12">
            <v>1.6007070400000001</v>
          </cell>
          <cell r="JE12">
            <v>1.8448373</v>
          </cell>
          <cell r="JF12">
            <v>1.5127415200000001</v>
          </cell>
          <cell r="JG12">
            <v>1.98569894</v>
          </cell>
          <cell r="JH12">
            <v>1.82186753</v>
          </cell>
          <cell r="JI12">
            <v>1.35076408</v>
          </cell>
          <cell r="JJ12">
            <v>1.3065631100000001</v>
          </cell>
          <cell r="JK12">
            <v>1.76475008</v>
          </cell>
          <cell r="JL12">
            <v>1.5702058400000001</v>
          </cell>
          <cell r="JM12">
            <v>1.8733396299999998</v>
          </cell>
          <cell r="JN12">
            <v>2.9029444799999999</v>
          </cell>
          <cell r="JO12">
            <v>2.62621956</v>
          </cell>
          <cell r="JP12">
            <v>2.2594105199999999</v>
          </cell>
        </row>
        <row r="13">
          <cell r="IU13">
            <v>0.11412516</v>
          </cell>
          <cell r="IV13">
            <v>0.18632409999999999</v>
          </cell>
          <cell r="IW13">
            <v>9.3417089999999994E-2</v>
          </cell>
          <cell r="IX13">
            <v>9.6119380000000004E-2</v>
          </cell>
          <cell r="IY13">
            <v>9.5308420000000005E-2</v>
          </cell>
          <cell r="IZ13">
            <v>8.4670620000000002E-2</v>
          </cell>
          <cell r="JA13">
            <v>0.107742</v>
          </cell>
          <cell r="JB13">
            <v>0.15001871</v>
          </cell>
          <cell r="JC13">
            <v>0.15433773000000001</v>
          </cell>
          <cell r="JD13">
            <v>0.14232407</v>
          </cell>
          <cell r="JE13">
            <v>0.20536177999999999</v>
          </cell>
          <cell r="JF13">
            <v>0.15327986999999998</v>
          </cell>
          <cell r="JG13">
            <v>0.10690232000000001</v>
          </cell>
          <cell r="JH13">
            <v>0.16116148000000002</v>
          </cell>
          <cell r="JI13">
            <v>0.10339699000000001</v>
          </cell>
          <cell r="JJ13">
            <v>0.1193125</v>
          </cell>
          <cell r="JK13">
            <v>0.12993133000000001</v>
          </cell>
          <cell r="JL13">
            <v>0.15327792000000001</v>
          </cell>
          <cell r="JM13">
            <v>0.16946641000000001</v>
          </cell>
          <cell r="JN13">
            <v>0.17180403</v>
          </cell>
          <cell r="JO13">
            <v>0.17099244</v>
          </cell>
          <cell r="JP13">
            <v>0.22411485</v>
          </cell>
        </row>
        <row r="14">
          <cell r="IU14">
            <v>0.35006529999999997</v>
          </cell>
          <cell r="IV14">
            <v>0.39717842999999997</v>
          </cell>
          <cell r="IW14">
            <v>0.25904294</v>
          </cell>
          <cell r="IX14">
            <v>0.56713862999999998</v>
          </cell>
          <cell r="IY14">
            <v>0.30174443000000001</v>
          </cell>
          <cell r="IZ14">
            <v>0.33620427000000003</v>
          </cell>
          <cell r="JA14">
            <v>0.41696644999999999</v>
          </cell>
          <cell r="JB14">
            <v>0.43886904999999998</v>
          </cell>
          <cell r="JC14">
            <v>0.48382933</v>
          </cell>
          <cell r="JD14">
            <v>0.42695897999999999</v>
          </cell>
          <cell r="JE14">
            <v>0.50078484000000001</v>
          </cell>
          <cell r="JF14">
            <v>0.47405514000000004</v>
          </cell>
          <cell r="JG14">
            <v>0.42798675000000003</v>
          </cell>
          <cell r="JH14">
            <v>0.45774677000000003</v>
          </cell>
          <cell r="JI14">
            <v>0.34509107</v>
          </cell>
          <cell r="JJ14">
            <v>0.33199115000000001</v>
          </cell>
          <cell r="JK14">
            <v>0.42624945000000003</v>
          </cell>
          <cell r="JL14">
            <v>0.40302200999999999</v>
          </cell>
          <cell r="JM14">
            <v>0.43146643000000001</v>
          </cell>
          <cell r="JN14">
            <v>0.58452090000000001</v>
          </cell>
          <cell r="JO14">
            <v>1.61235927</v>
          </cell>
          <cell r="JP14">
            <v>0.43658610999999997</v>
          </cell>
        </row>
        <row r="15">
          <cell r="IU15">
            <v>0.53637100999999998</v>
          </cell>
          <cell r="IV15">
            <v>0.62731060999999999</v>
          </cell>
          <cell r="IW15">
            <v>0.70546836999999996</v>
          </cell>
          <cell r="IX15">
            <v>0.50137447000000002</v>
          </cell>
          <cell r="IY15">
            <v>0.57545924999999998</v>
          </cell>
          <cell r="IZ15">
            <v>0.6764753</v>
          </cell>
          <cell r="JA15">
            <v>0.50386807</v>
          </cell>
          <cell r="JB15">
            <v>1.33960524</v>
          </cell>
          <cell r="JC15">
            <v>0.87375757999999992</v>
          </cell>
          <cell r="JD15">
            <v>0.63225798</v>
          </cell>
          <cell r="JE15">
            <v>0.75985336999999997</v>
          </cell>
          <cell r="JF15">
            <v>0.59603256999999998</v>
          </cell>
          <cell r="JG15">
            <v>0.69608628000000006</v>
          </cell>
          <cell r="JH15">
            <v>0.78704485000000002</v>
          </cell>
          <cell r="JI15">
            <v>0.5452838000000001</v>
          </cell>
          <cell r="JJ15">
            <v>1.04386643</v>
          </cell>
          <cell r="JK15">
            <v>0.57771888000000005</v>
          </cell>
          <cell r="JL15">
            <v>0.67608287</v>
          </cell>
          <cell r="JM15">
            <v>0.71738215999999999</v>
          </cell>
          <cell r="JN15">
            <v>1.01916103</v>
          </cell>
          <cell r="JO15">
            <v>0.70216449000000003</v>
          </cell>
          <cell r="JP15">
            <v>1.84755019</v>
          </cell>
        </row>
        <row r="16">
          <cell r="IU16">
            <v>0.44706193999999999</v>
          </cell>
          <cell r="IV16">
            <v>0.72238862999999998</v>
          </cell>
          <cell r="IW16">
            <v>0.56735051999999997</v>
          </cell>
          <cell r="IX16">
            <v>0.91400698999999996</v>
          </cell>
          <cell r="IY16">
            <v>0.63092506999999998</v>
          </cell>
          <cell r="IZ16">
            <v>0.55983519000000004</v>
          </cell>
          <cell r="JA16">
            <v>0.76990267000000001</v>
          </cell>
          <cell r="JB16">
            <v>0.75437419999999999</v>
          </cell>
          <cell r="JC16">
            <v>0.62095690000000003</v>
          </cell>
          <cell r="JD16">
            <v>0.78563594999999997</v>
          </cell>
          <cell r="JE16">
            <v>0.90841735000000001</v>
          </cell>
          <cell r="JF16">
            <v>0.72432353999999999</v>
          </cell>
          <cell r="JG16">
            <v>0.50552419999999998</v>
          </cell>
          <cell r="JH16">
            <v>0.64639537000000002</v>
          </cell>
          <cell r="JI16">
            <v>0.77758241000000006</v>
          </cell>
          <cell r="JJ16">
            <v>0.71741867000000004</v>
          </cell>
          <cell r="JK16">
            <v>0.96464833999999999</v>
          </cell>
          <cell r="JL16">
            <v>0.75290677000000006</v>
          </cell>
          <cell r="JM16">
            <v>0.69027442000000006</v>
          </cell>
          <cell r="JN16">
            <v>0.76956895999999997</v>
          </cell>
          <cell r="JO16">
            <v>1.2276747800000001</v>
          </cell>
          <cell r="JP16">
            <v>0.78676049000000003</v>
          </cell>
        </row>
        <row r="17">
          <cell r="DS17">
            <v>20.549536899999996</v>
          </cell>
          <cell r="DT17">
            <v>24.640075749999998</v>
          </cell>
          <cell r="DU17">
            <v>16.044691629999996</v>
          </cell>
          <cell r="DV17">
            <v>18.683686569999999</v>
          </cell>
          <cell r="DW17">
            <v>18.145893703199995</v>
          </cell>
          <cell r="DX17">
            <v>21.449978080000001</v>
          </cell>
          <cell r="DY17">
            <v>16.9441925</v>
          </cell>
          <cell r="DZ17">
            <v>22.922263970000007</v>
          </cell>
          <cell r="EA17">
            <v>25.055079559999999</v>
          </cell>
          <cell r="EB17">
            <v>23.777341579999998</v>
          </cell>
          <cell r="EC17">
            <v>25.686101260000004</v>
          </cell>
          <cell r="ED17">
            <v>19.744591010000004</v>
          </cell>
        </row>
        <row r="21">
          <cell r="IU21">
            <v>2.9591515799999999</v>
          </cell>
          <cell r="IV21">
            <v>3.7108773599999996</v>
          </cell>
          <cell r="IW21">
            <v>3.23459941</v>
          </cell>
          <cell r="IX21">
            <v>3.3667061899999999</v>
          </cell>
          <cell r="IY21">
            <v>3.8923466400000004</v>
          </cell>
          <cell r="IZ21">
            <v>4.11446486</v>
          </cell>
          <cell r="JA21">
            <v>3.3902345600000001</v>
          </cell>
          <cell r="JB21">
            <v>4.6213865799999994</v>
          </cell>
          <cell r="JC21">
            <v>4.2686535700000006</v>
          </cell>
          <cell r="JD21">
            <v>4.3168657100000001</v>
          </cell>
          <cell r="JE21">
            <v>4.1547030099999995</v>
          </cell>
          <cell r="JF21">
            <v>4.0321915300000004</v>
          </cell>
          <cell r="JG21">
            <v>4.4233166499999994</v>
          </cell>
          <cell r="JH21">
            <v>4.6974410100000004</v>
          </cell>
          <cell r="JI21">
            <v>4.43092329</v>
          </cell>
          <cell r="JJ21">
            <v>4.3966744799999997</v>
          </cell>
          <cell r="JK21">
            <v>4.7634464399999992</v>
          </cell>
          <cell r="JL21">
            <v>4.5124589899999998</v>
          </cell>
          <cell r="JM21">
            <v>4.1391487499999995</v>
          </cell>
          <cell r="JN21">
            <v>5.8465127199999998</v>
          </cell>
          <cell r="JO21">
            <v>5.2805162299999999</v>
          </cell>
          <cell r="JP21">
            <v>5.1996575399999996</v>
          </cell>
        </row>
        <row r="22">
          <cell r="IU22">
            <v>1.1123488300000002</v>
          </cell>
          <cell r="IV22">
            <v>1.43218388</v>
          </cell>
          <cell r="IW22">
            <v>1.1632371399999999</v>
          </cell>
          <cell r="IX22">
            <v>1.2106389499999999</v>
          </cell>
          <cell r="IY22">
            <v>1.3835283899999999</v>
          </cell>
          <cell r="IZ22">
            <v>1.32882557</v>
          </cell>
          <cell r="JA22">
            <v>1.4679648700000001</v>
          </cell>
          <cell r="JB22">
            <v>1.8160989599999999</v>
          </cell>
          <cell r="JC22">
            <v>1.90876979</v>
          </cell>
          <cell r="JD22">
            <v>1.62398172</v>
          </cell>
          <cell r="JE22">
            <v>1.78240343</v>
          </cell>
          <cell r="JF22">
            <v>1.3509093700000001</v>
          </cell>
          <cell r="JG22">
            <v>1.7180330700000002</v>
          </cell>
          <cell r="JH22">
            <v>1.96570343</v>
          </cell>
          <cell r="JI22">
            <v>1.356989</v>
          </cell>
          <cell r="JJ22">
            <v>1.6533894499999999</v>
          </cell>
          <cell r="JK22">
            <v>1.3850362000000001</v>
          </cell>
          <cell r="JL22">
            <v>1.63313931</v>
          </cell>
          <cell r="JM22">
            <v>1.7368648100000001</v>
          </cell>
          <cell r="JN22">
            <v>2.1999082999999997</v>
          </cell>
          <cell r="JO22">
            <v>1.9636137199999999</v>
          </cell>
          <cell r="JP22">
            <v>1.9636137199999999</v>
          </cell>
        </row>
        <row r="23">
          <cell r="IU23">
            <v>1.8146639899999999</v>
          </cell>
          <cell r="IV23">
            <v>2.0651483500000003</v>
          </cell>
          <cell r="IW23">
            <v>1.7092080600000001</v>
          </cell>
          <cell r="IX23">
            <v>1.9390111000000001</v>
          </cell>
          <cell r="IY23">
            <v>2.1314138799999998</v>
          </cell>
          <cell r="IZ23">
            <v>2.2116055399999999</v>
          </cell>
          <cell r="JA23">
            <v>1.5678361299999999</v>
          </cell>
          <cell r="JB23">
            <v>1.8002417900000001</v>
          </cell>
          <cell r="JC23">
            <v>2.6405577599999996</v>
          </cell>
          <cell r="JD23">
            <v>1.8869583000000001</v>
          </cell>
          <cell r="JE23">
            <v>2.4258290899999997</v>
          </cell>
          <cell r="JF23">
            <v>2.3118219300000002</v>
          </cell>
          <cell r="JG23">
            <v>2.6850149700000001</v>
          </cell>
          <cell r="JH23">
            <v>3.0851808199999997</v>
          </cell>
          <cell r="JI23">
            <v>1.93466155</v>
          </cell>
          <cell r="JJ23">
            <v>2.3222272899999998</v>
          </cell>
          <cell r="JK23">
            <v>2.2326542000000003</v>
          </cell>
          <cell r="JL23">
            <v>2.0349613799999999</v>
          </cell>
          <cell r="JM23">
            <v>2.04054688</v>
          </cell>
          <cell r="JN23">
            <v>2.7317119600000002</v>
          </cell>
          <cell r="JO23">
            <v>2.4077377900000001</v>
          </cell>
          <cell r="JP23">
            <v>2.7018931299999998</v>
          </cell>
        </row>
        <row r="24">
          <cell r="IU24">
            <v>0.90732458999999999</v>
          </cell>
          <cell r="IV24">
            <v>0.75900256999999993</v>
          </cell>
          <cell r="IW24">
            <v>0.74323417000000003</v>
          </cell>
          <cell r="IX24">
            <v>0.63939733999999993</v>
          </cell>
          <cell r="IY24">
            <v>0.78810500000000006</v>
          </cell>
          <cell r="IZ24">
            <v>0.97946215000000003</v>
          </cell>
          <cell r="JA24">
            <v>1.1024145600000002</v>
          </cell>
          <cell r="JB24">
            <v>1.53153658</v>
          </cell>
          <cell r="JC24">
            <v>1.55452718</v>
          </cell>
          <cell r="JD24">
            <v>1.0554228600000002</v>
          </cell>
          <cell r="JE24">
            <v>1.02546392</v>
          </cell>
          <cell r="JF24">
            <v>0.81383488000000004</v>
          </cell>
          <cell r="JG24">
            <v>1.06522607</v>
          </cell>
          <cell r="JH24">
            <v>1.08003819</v>
          </cell>
          <cell r="JI24">
            <v>0.82900242000000002</v>
          </cell>
          <cell r="JJ24">
            <v>0.90418980000000004</v>
          </cell>
          <cell r="JK24">
            <v>1.00803413</v>
          </cell>
          <cell r="JL24">
            <v>1.1065189199999999</v>
          </cell>
          <cell r="JM24">
            <v>1.3617403600000002</v>
          </cell>
          <cell r="JN24">
            <v>1.7947372099999999</v>
          </cell>
          <cell r="JO24">
            <v>1.6281477099999999</v>
          </cell>
          <cell r="JP24">
            <v>1.54615422</v>
          </cell>
        </row>
        <row r="25">
          <cell r="IU25">
            <v>7.5178679999999998E-2</v>
          </cell>
          <cell r="IV25">
            <v>8.365715E-2</v>
          </cell>
          <cell r="IW25">
            <v>6.9887859999999996E-2</v>
          </cell>
          <cell r="IX25">
            <v>6.6249410000000009E-2</v>
          </cell>
          <cell r="IY25">
            <v>6.4228380000000002E-2</v>
          </cell>
          <cell r="IZ25">
            <v>6.1427290000000002E-2</v>
          </cell>
          <cell r="JA25">
            <v>8.2208349999999999E-2</v>
          </cell>
          <cell r="JB25">
            <v>0.10348623</v>
          </cell>
          <cell r="JC25">
            <v>9.3550559999999991E-2</v>
          </cell>
          <cell r="JD25">
            <v>9.5840289999999995E-2</v>
          </cell>
          <cell r="JE25">
            <v>0.10979027000000001</v>
          </cell>
          <cell r="JF25">
            <v>0.10074610000000001</v>
          </cell>
          <cell r="JG25">
            <v>7.1898690000000001E-2</v>
          </cell>
          <cell r="JH25">
            <v>0.1205915</v>
          </cell>
          <cell r="JI25">
            <v>7.6390109999999997E-2</v>
          </cell>
          <cell r="JJ25">
            <v>7.3527850000000006E-2</v>
          </cell>
          <cell r="JK25">
            <v>8.8038439999999996E-2</v>
          </cell>
          <cell r="JL25">
            <v>9.4268329999999997E-2</v>
          </cell>
          <cell r="JM25">
            <v>9.6377550000000006E-2</v>
          </cell>
          <cell r="JN25">
            <v>0.12754777</v>
          </cell>
          <cell r="JO25">
            <v>0.11266785</v>
          </cell>
          <cell r="JP25">
            <v>0.15949790999999999</v>
          </cell>
        </row>
        <row r="26">
          <cell r="IU26">
            <v>0.20319051999999999</v>
          </cell>
          <cell r="IV26">
            <v>0.22431253000000001</v>
          </cell>
          <cell r="IW26">
            <v>0.1276225</v>
          </cell>
          <cell r="IX26">
            <v>0.18027564000000001</v>
          </cell>
          <cell r="IY26">
            <v>0.18761795000000001</v>
          </cell>
          <cell r="IZ26">
            <v>0.19379967000000001</v>
          </cell>
          <cell r="JA26">
            <v>0.21468514000000002</v>
          </cell>
          <cell r="JB26">
            <v>0.26642521999999996</v>
          </cell>
          <cell r="JC26">
            <v>0.25074138000000001</v>
          </cell>
          <cell r="JD26">
            <v>0.24657492</v>
          </cell>
          <cell r="JE26">
            <v>0.27827597999999998</v>
          </cell>
          <cell r="JF26">
            <v>0.21022417000000002</v>
          </cell>
          <cell r="JG26">
            <v>0.22464977999999999</v>
          </cell>
          <cell r="JH26">
            <v>0.21842451000000002</v>
          </cell>
          <cell r="JI26">
            <v>0.20775254999999998</v>
          </cell>
          <cell r="JJ26">
            <v>0.19451415999999999</v>
          </cell>
          <cell r="JK26">
            <v>0.22264661999999999</v>
          </cell>
          <cell r="JL26">
            <v>0.18386035999999997</v>
          </cell>
          <cell r="JM26">
            <v>0.22249231</v>
          </cell>
          <cell r="JN26">
            <v>0.26338776000000003</v>
          </cell>
          <cell r="JO26">
            <v>0.32121775000000002</v>
          </cell>
          <cell r="JP26">
            <v>0.24750198000000001</v>
          </cell>
        </row>
        <row r="27">
          <cell r="IU27">
            <v>0.30686954999999999</v>
          </cell>
          <cell r="IV27">
            <v>0.40520679999999998</v>
          </cell>
          <cell r="IW27">
            <v>0.33592758</v>
          </cell>
          <cell r="IX27">
            <v>0.35530004999999998</v>
          </cell>
          <cell r="IY27">
            <v>0.33949569000000002</v>
          </cell>
          <cell r="IZ27">
            <v>0.46208705</v>
          </cell>
          <cell r="JA27">
            <v>0.36903857000000001</v>
          </cell>
          <cell r="JB27">
            <v>0.50091061000000003</v>
          </cell>
          <cell r="JC27">
            <v>0.48169611000000001</v>
          </cell>
          <cell r="JD27">
            <v>0.47187530999999999</v>
          </cell>
          <cell r="JE27">
            <v>0.44550615999999998</v>
          </cell>
          <cell r="JF27">
            <v>0.41207950999999998</v>
          </cell>
          <cell r="JG27">
            <v>0.49801684999999996</v>
          </cell>
          <cell r="JH27">
            <v>0.51019272999999998</v>
          </cell>
          <cell r="JI27">
            <v>0.40485771000000004</v>
          </cell>
          <cell r="JJ27">
            <v>0.43203896000000003</v>
          </cell>
          <cell r="JK27">
            <v>0.43325634000000002</v>
          </cell>
          <cell r="JL27">
            <v>0.43820774000000001</v>
          </cell>
          <cell r="JM27">
            <v>0.43791736999999997</v>
          </cell>
          <cell r="JN27">
            <v>0.64889664000000002</v>
          </cell>
          <cell r="JO27">
            <v>0.47754430999999997</v>
          </cell>
          <cell r="JP27">
            <v>0.60486058999999992</v>
          </cell>
        </row>
        <row r="28">
          <cell r="IU28">
            <v>0.29181028999999997</v>
          </cell>
          <cell r="IV28">
            <v>0.40379116999999998</v>
          </cell>
          <cell r="IW28">
            <v>0.34844264000000003</v>
          </cell>
          <cell r="IX28">
            <v>0.43868815</v>
          </cell>
          <cell r="IY28">
            <v>0.37888368</v>
          </cell>
          <cell r="IZ28">
            <v>0.30668045999999999</v>
          </cell>
          <cell r="JA28">
            <v>0.35311471999999999</v>
          </cell>
          <cell r="JB28">
            <v>0.45445141</v>
          </cell>
          <cell r="JC28">
            <v>0.46874528000000004</v>
          </cell>
          <cell r="JD28">
            <v>0.44965465000000004</v>
          </cell>
          <cell r="JE28">
            <v>0.50619179999999997</v>
          </cell>
          <cell r="JF28">
            <v>0.42868634999999999</v>
          </cell>
          <cell r="JG28">
            <v>0.34967880000000001</v>
          </cell>
          <cell r="JH28">
            <v>0.47533240999999998</v>
          </cell>
          <cell r="JI28">
            <v>0.41451440000000001</v>
          </cell>
          <cell r="JJ28">
            <v>0.43027265000000003</v>
          </cell>
          <cell r="JK28">
            <v>0.55573547999999995</v>
          </cell>
          <cell r="JL28">
            <v>0.40129221999999998</v>
          </cell>
          <cell r="JM28">
            <v>0.40801819</v>
          </cell>
          <cell r="JN28">
            <v>0.49328611</v>
          </cell>
          <cell r="JO28">
            <v>0.47902592999999999</v>
          </cell>
          <cell r="JP28">
            <v>0.48182275000000002</v>
          </cell>
        </row>
        <row r="29">
          <cell r="DG29">
            <v>6.7985815700000005</v>
          </cell>
          <cell r="DH29">
            <v>7.0814121800000001</v>
          </cell>
          <cell r="DI29">
            <v>6.4180282200000001</v>
          </cell>
          <cell r="DJ29">
            <v>7.335787980000001</v>
          </cell>
          <cell r="DK29">
            <v>7.0335343299999984</v>
          </cell>
          <cell r="DL29">
            <v>7.7829041500000002</v>
          </cell>
          <cell r="DM29">
            <v>8.2912244743277999</v>
          </cell>
          <cell r="DN29">
            <v>8.4742268799999998</v>
          </cell>
          <cell r="DO29">
            <v>9.3398464600000004</v>
          </cell>
          <cell r="DP29">
            <v>8.1432960100000003</v>
          </cell>
          <cell r="DQ29">
            <v>8.255710259999999</v>
          </cell>
          <cell r="DR29">
            <v>7.5004932500000008</v>
          </cell>
          <cell r="DS29">
            <v>7.9223013499999997</v>
          </cell>
          <cell r="DT29">
            <v>8.5986303799999995</v>
          </cell>
          <cell r="DU29">
            <v>7.5749936800000004</v>
          </cell>
          <cell r="DV29">
            <v>7.9153672900000007</v>
          </cell>
          <cell r="DW29">
            <v>8.0585156100000006</v>
          </cell>
          <cell r="DX29">
            <v>9.3768372099999979</v>
          </cell>
          <cell r="DY29">
            <v>8.4491592100000013</v>
          </cell>
          <cell r="DZ29">
            <v>10.4856949</v>
          </cell>
          <cell r="EA29">
            <v>11.611487330000003</v>
          </cell>
          <cell r="EB29">
            <v>10.95173355</v>
          </cell>
          <cell r="EC29">
            <v>10.106512540000002</v>
          </cell>
          <cell r="ED29">
            <v>7.7351996299999994</v>
          </cell>
        </row>
        <row r="33">
          <cell r="DS33">
            <v>49.852988000000003</v>
          </cell>
          <cell r="DT33">
            <v>63.057448000000001</v>
          </cell>
          <cell r="DU33">
            <v>16.076467000000001</v>
          </cell>
          <cell r="DV33">
            <v>47.085040999999997</v>
          </cell>
          <cell r="DW33">
            <v>14.576207999999999</v>
          </cell>
          <cell r="DX33">
            <v>19.430250000000001</v>
          </cell>
          <cell r="DY33">
            <v>22.061335</v>
          </cell>
          <cell r="DZ33">
            <v>39.316189999999999</v>
          </cell>
          <cell r="EA33">
            <v>28.458271</v>
          </cell>
          <cell r="EB33">
            <v>30.902840000000001</v>
          </cell>
          <cell r="EC33">
            <v>76.012163000000001</v>
          </cell>
          <cell r="ED33">
            <v>36.519686</v>
          </cell>
          <cell r="IU33">
            <v>20.882213</v>
          </cell>
          <cell r="IV33">
            <v>41.684615999999998</v>
          </cell>
          <cell r="IW33">
            <v>14.813608</v>
          </cell>
          <cell r="IX33">
            <v>16.133141999999999</v>
          </cell>
          <cell r="IY33">
            <v>15.095370000000001</v>
          </cell>
          <cell r="IZ33">
            <v>20.411764000000002</v>
          </cell>
          <cell r="JA33">
            <v>22.689706999999999</v>
          </cell>
          <cell r="JB33">
            <v>32.342146</v>
          </cell>
          <cell r="JC33">
            <v>24.699667999999999</v>
          </cell>
          <cell r="JD33">
            <v>20.210204999999998</v>
          </cell>
          <cell r="JE33">
            <v>26.570474999999998</v>
          </cell>
          <cell r="JF33">
            <v>26.652521</v>
          </cell>
          <cell r="JG33">
            <v>29.48733</v>
          </cell>
          <cell r="JH33">
            <v>45.658386999999998</v>
          </cell>
          <cell r="JI33">
            <v>22.505455999999999</v>
          </cell>
          <cell r="JJ33">
            <v>24.081893000000001</v>
          </cell>
          <cell r="JK33">
            <v>22.195737000000001</v>
          </cell>
          <cell r="JL33">
            <v>23.373944999999999</v>
          </cell>
          <cell r="JM33">
            <v>13.487221999999999</v>
          </cell>
          <cell r="JN33">
            <v>22.288186</v>
          </cell>
          <cell r="JO33">
            <v>41.825150999999998</v>
          </cell>
          <cell r="JP33">
            <v>30.804375</v>
          </cell>
        </row>
        <row r="34">
          <cell r="DG34">
            <v>10.032408999999999</v>
          </cell>
          <cell r="DH34">
            <v>10.372676999999999</v>
          </cell>
          <cell r="DI34">
            <v>6.5885090000000002</v>
          </cell>
          <cell r="DJ34">
            <v>11.089399</v>
          </cell>
          <cell r="DK34">
            <v>9.847531</v>
          </cell>
          <cell r="DL34">
            <v>10.749895</v>
          </cell>
          <cell r="DM34">
            <v>11.966483</v>
          </cell>
          <cell r="DN34">
            <v>9.7649109999999997</v>
          </cell>
          <cell r="DO34">
            <v>10.587835</v>
          </cell>
          <cell r="DP34">
            <v>10.773123</v>
          </cell>
          <cell r="DQ34">
            <v>8.2004110000000008</v>
          </cell>
          <cell r="DR34">
            <v>19.605951999999998</v>
          </cell>
          <cell r="DS34">
            <v>20.529098999999999</v>
          </cell>
          <cell r="DT34">
            <v>26.243030000000001</v>
          </cell>
          <cell r="DU34">
            <v>11.255972999999999</v>
          </cell>
          <cell r="DV34">
            <v>16.404979999999998</v>
          </cell>
          <cell r="DW34">
            <v>14.678235000000001</v>
          </cell>
          <cell r="DX34">
            <v>18.247039999999998</v>
          </cell>
          <cell r="DY34">
            <v>11.362745</v>
          </cell>
          <cell r="DZ34">
            <v>17.967827</v>
          </cell>
          <cell r="EA34">
            <v>19.774372</v>
          </cell>
          <cell r="EB34">
            <v>17.598247000000001</v>
          </cell>
          <cell r="EC34">
            <v>24.293697999999999</v>
          </cell>
          <cell r="ED34">
            <v>18.869018000000001</v>
          </cell>
          <cell r="IU34">
            <v>11.057128000000001</v>
          </cell>
          <cell r="IV34">
            <v>9.8132350000000006</v>
          </cell>
          <cell r="IW34">
            <v>6.9037249999999997</v>
          </cell>
          <cell r="IX34">
            <v>14.044517000000001</v>
          </cell>
          <cell r="IY34">
            <v>8.869294</v>
          </cell>
          <cell r="IZ34">
            <v>7.82613</v>
          </cell>
          <cell r="JA34">
            <v>12.289547000000001</v>
          </cell>
          <cell r="JB34">
            <v>13.264288000000001</v>
          </cell>
          <cell r="JC34">
            <v>13.103137</v>
          </cell>
          <cell r="JD34">
            <v>7.7154790000000002</v>
          </cell>
          <cell r="JE34">
            <v>19.367204000000001</v>
          </cell>
          <cell r="JF34">
            <v>13.292961999999999</v>
          </cell>
          <cell r="JG34">
            <v>12.995274</v>
          </cell>
          <cell r="JH34">
            <v>15.554956000000001</v>
          </cell>
          <cell r="JI34">
            <v>15.870088000000001</v>
          </cell>
          <cell r="JJ34">
            <v>10.983974</v>
          </cell>
          <cell r="JK34">
            <v>15.455569000000001</v>
          </cell>
          <cell r="JL34">
            <v>15.351267999999999</v>
          </cell>
          <cell r="JM34">
            <v>12.270735999999999</v>
          </cell>
          <cell r="JN34">
            <v>16.098623</v>
          </cell>
          <cell r="JO34">
            <v>18.499724000000001</v>
          </cell>
          <cell r="JP34">
            <v>14.853175999999999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CDE4C-B386-445C-9DCD-FE95D306778C}">
  <sheetPr>
    <tabColor theme="5" tint="-0.249977111117893"/>
    <pageSetUpPr fitToPage="1"/>
  </sheetPr>
  <dimension ref="A1:JN58"/>
  <sheetViews>
    <sheetView tabSelected="1" zoomScale="80" zoomScaleNormal="80" zoomScaleSheetLayoutView="80" workbookViewId="0">
      <selection activeCell="O28" sqref="O28"/>
    </sheetView>
  </sheetViews>
  <sheetFormatPr defaultRowHeight="12.75" x14ac:dyDescent="0.2"/>
  <cols>
    <col min="1" max="1" width="33.85546875" style="2" customWidth="1"/>
    <col min="2" max="2" width="1.28515625" style="2" customWidth="1"/>
    <col min="3" max="3" width="11.5703125" style="2" bestFit="1" customWidth="1"/>
    <col min="4" max="4" width="1.28515625" style="2" customWidth="1"/>
    <col min="5" max="16" width="8.7109375" style="2" customWidth="1"/>
    <col min="17" max="17" width="1.28515625" style="2" customWidth="1"/>
    <col min="18" max="18" width="9.7109375" style="2" customWidth="1"/>
    <col min="19" max="16384" width="9.140625" style="2"/>
  </cols>
  <sheetData>
    <row r="1" spans="1:262" ht="19.5" x14ac:dyDescent="0.4">
      <c r="A1" s="1" t="s">
        <v>0</v>
      </c>
      <c r="M1" s="39"/>
      <c r="R1" s="40"/>
    </row>
    <row r="2" spans="1:262" ht="19.5" x14ac:dyDescent="0.4">
      <c r="A2" s="3" t="s">
        <v>31</v>
      </c>
      <c r="M2" s="39"/>
      <c r="R2" s="40"/>
    </row>
    <row r="3" spans="1:262" ht="10.5" customHeight="1" x14ac:dyDescent="0.25">
      <c r="A3" s="4"/>
    </row>
    <row r="4" spans="1:262" ht="19.5" x14ac:dyDescent="0.4">
      <c r="A4" s="5" t="s">
        <v>32</v>
      </c>
      <c r="C4" s="41" t="s">
        <v>33</v>
      </c>
      <c r="E4" s="7">
        <v>45658</v>
      </c>
      <c r="F4" s="7">
        <v>45689</v>
      </c>
      <c r="G4" s="7">
        <v>45717</v>
      </c>
      <c r="H4" s="7">
        <v>45748</v>
      </c>
      <c r="I4" s="7">
        <v>45778</v>
      </c>
      <c r="J4" s="7">
        <v>45809</v>
      </c>
      <c r="K4" s="7">
        <v>45839</v>
      </c>
      <c r="L4" s="7">
        <v>45870</v>
      </c>
      <c r="M4" s="7">
        <v>45901</v>
      </c>
      <c r="N4" s="7">
        <v>45931</v>
      </c>
      <c r="O4" s="7">
        <v>45962</v>
      </c>
      <c r="P4" s="7">
        <v>45992</v>
      </c>
      <c r="R4" s="8" t="s">
        <v>4</v>
      </c>
    </row>
    <row r="5" spans="1:262" x14ac:dyDescent="0.2">
      <c r="A5" s="9" t="s">
        <v>5</v>
      </c>
      <c r="C5" s="10">
        <f>SUM(E5:P5)</f>
        <v>274.83276424715331</v>
      </c>
      <c r="E5" s="11">
        <v>21.544996209999997</v>
      </c>
      <c r="F5" s="11">
        <v>29.400495280000001</v>
      </c>
      <c r="G5" s="11">
        <v>20.974315240000003</v>
      </c>
      <c r="H5" s="11">
        <v>20.847321990000001</v>
      </c>
      <c r="I5" s="11">
        <v>22.636698259999999</v>
      </c>
      <c r="J5" s="11">
        <v>22.031051949999998</v>
      </c>
      <c r="K5" s="11">
        <v>22.899647552858884</v>
      </c>
      <c r="L5" s="11">
        <v>22.899647552858884</v>
      </c>
      <c r="M5" s="11">
        <v>22.899647552858884</v>
      </c>
      <c r="N5" s="11">
        <v>22.899647552858884</v>
      </c>
      <c r="O5" s="11">
        <v>22.899647552858884</v>
      </c>
      <c r="P5" s="11">
        <v>22.899647552858884</v>
      </c>
      <c r="R5" s="12">
        <f>SUM($E5:N5)</f>
        <v>229.03346914143552</v>
      </c>
    </row>
    <row r="6" spans="1:262" x14ac:dyDescent="0.2">
      <c r="A6" s="9" t="s">
        <v>6</v>
      </c>
      <c r="C6" s="15">
        <f>SUM(E6:P6)</f>
        <v>133.24577815047334</v>
      </c>
      <c r="E6" s="16">
        <v>11.035834879999996</v>
      </c>
      <c r="F6" s="16">
        <v>12.152904599999999</v>
      </c>
      <c r="G6" s="16">
        <v>9.6550910299999995</v>
      </c>
      <c r="H6" s="16">
        <v>10.40683464</v>
      </c>
      <c r="I6" s="16">
        <v>10.68884785</v>
      </c>
      <c r="J6" s="16">
        <v>10.40470725</v>
      </c>
      <c r="K6" s="16">
        <v>11.483592983412224</v>
      </c>
      <c r="L6" s="16">
        <v>11.483592983412224</v>
      </c>
      <c r="M6" s="16">
        <v>11.483592983412224</v>
      </c>
      <c r="N6" s="16">
        <v>11.483592983412224</v>
      </c>
      <c r="O6" s="16">
        <v>11.483592983412224</v>
      </c>
      <c r="P6" s="16">
        <v>11.483592983412224</v>
      </c>
      <c r="R6" s="17">
        <f>SUM($E6:N6)</f>
        <v>110.27859218364888</v>
      </c>
    </row>
    <row r="7" spans="1:262" x14ac:dyDescent="0.2">
      <c r="A7" s="9" t="s">
        <v>7</v>
      </c>
      <c r="C7" s="10">
        <f>SUM(C5:C6)</f>
        <v>408.07854239762662</v>
      </c>
      <c r="E7" s="11">
        <f t="shared" ref="E7:P7" si="0">SUM(E5:E6)</f>
        <v>32.58083108999999</v>
      </c>
      <c r="F7" s="11">
        <f t="shared" si="0"/>
        <v>41.553399880000001</v>
      </c>
      <c r="G7" s="11">
        <f t="shared" si="0"/>
        <v>30.629406270000004</v>
      </c>
      <c r="H7" s="11">
        <f t="shared" si="0"/>
        <v>31.254156630000001</v>
      </c>
      <c r="I7" s="11">
        <f t="shared" si="0"/>
        <v>33.325546109999998</v>
      </c>
      <c r="J7" s="11">
        <f t="shared" si="0"/>
        <v>32.4357592</v>
      </c>
      <c r="K7" s="11">
        <f t="shared" si="0"/>
        <v>34.38324053627111</v>
      </c>
      <c r="L7" s="11">
        <f t="shared" si="0"/>
        <v>34.38324053627111</v>
      </c>
      <c r="M7" s="11">
        <f t="shared" si="0"/>
        <v>34.38324053627111</v>
      </c>
      <c r="N7" s="11">
        <f t="shared" si="0"/>
        <v>34.38324053627111</v>
      </c>
      <c r="O7" s="11">
        <f t="shared" si="0"/>
        <v>34.38324053627111</v>
      </c>
      <c r="P7" s="11">
        <f t="shared" si="0"/>
        <v>34.38324053627111</v>
      </c>
      <c r="R7" s="12">
        <f>SUM(R5:R6)</f>
        <v>339.31206132508441</v>
      </c>
    </row>
    <row r="8" spans="1:262" ht="14.25" x14ac:dyDescent="0.2">
      <c r="A8" s="9"/>
      <c r="B8" s="16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8"/>
      <c r="HU8" s="2">
        <v>0.42182910000000001</v>
      </c>
      <c r="HV8" s="19">
        <f>AVERAGE(HS8:HU8)</f>
        <v>0.42182910000000001</v>
      </c>
      <c r="JB8" s="19" t="e">
        <f>JA8*(JB7/JA7)</f>
        <v>#DIV/0!</v>
      </c>
    </row>
    <row r="9" spans="1:262" x14ac:dyDescent="0.2">
      <c r="A9" s="9" t="s">
        <v>8</v>
      </c>
      <c r="C9" s="10">
        <f>SUM(E9:P9)</f>
        <v>283.73567247215902</v>
      </c>
      <c r="E9" s="11">
        <v>26.538596999999999</v>
      </c>
      <c r="F9" s="11">
        <v>41.092548299999997</v>
      </c>
      <c r="G9" s="11">
        <v>20.2549104</v>
      </c>
      <c r="H9" s="11">
        <v>21.673703700000001</v>
      </c>
      <c r="I9" s="11">
        <v>19.976163300000003</v>
      </c>
      <c r="J9" s="11">
        <v>21.036550500000001</v>
      </c>
      <c r="K9" s="11">
        <v>22.193866545359835</v>
      </c>
      <c r="L9" s="11">
        <v>22.193866545359835</v>
      </c>
      <c r="M9" s="11">
        <v>22.193866545359835</v>
      </c>
      <c r="N9" s="11">
        <v>22.193866545359835</v>
      </c>
      <c r="O9" s="11">
        <v>22.193866545359835</v>
      </c>
      <c r="P9" s="11">
        <v>22.193866545359835</v>
      </c>
      <c r="R9" s="12">
        <f>SUM($E9:N9)</f>
        <v>239.34793938143937</v>
      </c>
    </row>
    <row r="10" spans="1:262" x14ac:dyDescent="0.2">
      <c r="A10" s="9" t="s">
        <v>9</v>
      </c>
      <c r="C10" s="15">
        <f>SUM(E10:P10)</f>
        <v>155.15204083338469</v>
      </c>
      <c r="E10" s="16">
        <v>11.6957466</v>
      </c>
      <c r="F10" s="16">
        <v>13.9994604</v>
      </c>
      <c r="G10" s="16">
        <v>14.283079200000001</v>
      </c>
      <c r="H10" s="16">
        <v>9.8855766000000003</v>
      </c>
      <c r="I10" s="16">
        <v>13.910012100000001</v>
      </c>
      <c r="J10" s="16">
        <v>13.816141199999999</v>
      </c>
      <c r="K10" s="16">
        <v>12.927004122230779</v>
      </c>
      <c r="L10" s="16">
        <v>12.927004122230779</v>
      </c>
      <c r="M10" s="16">
        <v>12.927004122230779</v>
      </c>
      <c r="N10" s="16">
        <v>12.927004122230779</v>
      </c>
      <c r="O10" s="16">
        <v>12.927004122230779</v>
      </c>
      <c r="P10" s="16">
        <v>12.927004122230779</v>
      </c>
      <c r="R10" s="17">
        <f>SUM($E10:N10)</f>
        <v>129.29803258892312</v>
      </c>
    </row>
    <row r="11" spans="1:262" x14ac:dyDescent="0.2">
      <c r="A11" s="9" t="s">
        <v>10</v>
      </c>
      <c r="C11" s="10">
        <f>SUM(C9:C10)</f>
        <v>438.88771330554368</v>
      </c>
      <c r="E11" s="11">
        <f t="shared" ref="E11:P11" si="1">SUM(E9:E10)</f>
        <v>38.234343600000003</v>
      </c>
      <c r="F11" s="11">
        <f t="shared" si="1"/>
        <v>55.092008699999994</v>
      </c>
      <c r="G11" s="11">
        <f t="shared" si="1"/>
        <v>34.537989600000003</v>
      </c>
      <c r="H11" s="11">
        <f t="shared" si="1"/>
        <v>31.559280300000001</v>
      </c>
      <c r="I11" s="11">
        <f t="shared" si="1"/>
        <v>33.886175400000006</v>
      </c>
      <c r="J11" s="11">
        <f t="shared" si="1"/>
        <v>34.852691700000001</v>
      </c>
      <c r="K11" s="11">
        <f t="shared" si="1"/>
        <v>35.120870667590616</v>
      </c>
      <c r="L11" s="11">
        <f t="shared" si="1"/>
        <v>35.120870667590616</v>
      </c>
      <c r="M11" s="11">
        <f t="shared" si="1"/>
        <v>35.120870667590616</v>
      </c>
      <c r="N11" s="11">
        <f t="shared" si="1"/>
        <v>35.120870667590616</v>
      </c>
      <c r="O11" s="11">
        <f t="shared" si="1"/>
        <v>35.120870667590616</v>
      </c>
      <c r="P11" s="11">
        <f t="shared" si="1"/>
        <v>35.120870667590616</v>
      </c>
      <c r="R11" s="12">
        <f>SUM(R9:R10)</f>
        <v>368.6459719703625</v>
      </c>
    </row>
    <row r="12" spans="1:262" x14ac:dyDescent="0.2">
      <c r="A12" s="9"/>
      <c r="B12" s="16"/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8"/>
    </row>
    <row r="13" spans="1:262" x14ac:dyDescent="0.2">
      <c r="A13" s="21" t="s">
        <v>11</v>
      </c>
      <c r="B13" s="11"/>
      <c r="C13" s="10">
        <f>SUM(C7,C11)</f>
        <v>846.9662557031703</v>
      </c>
      <c r="D13" s="11"/>
      <c r="E13" s="11">
        <f t="shared" ref="E13:P13" si="2">SUM(E7,E11)</f>
        <v>70.815174689999992</v>
      </c>
      <c r="F13" s="11">
        <f t="shared" si="2"/>
        <v>96.645408579999994</v>
      </c>
      <c r="G13" s="11">
        <f t="shared" si="2"/>
        <v>65.167395870000007</v>
      </c>
      <c r="H13" s="11">
        <f t="shared" si="2"/>
        <v>62.813436930000002</v>
      </c>
      <c r="I13" s="11">
        <f t="shared" si="2"/>
        <v>67.211721510000004</v>
      </c>
      <c r="J13" s="11">
        <f t="shared" si="2"/>
        <v>67.288450900000001</v>
      </c>
      <c r="K13" s="11">
        <f t="shared" si="2"/>
        <v>69.504111203861726</v>
      </c>
      <c r="L13" s="11">
        <f t="shared" si="2"/>
        <v>69.504111203861726</v>
      </c>
      <c r="M13" s="11">
        <f t="shared" si="2"/>
        <v>69.504111203861726</v>
      </c>
      <c r="N13" s="11">
        <f t="shared" si="2"/>
        <v>69.504111203861726</v>
      </c>
      <c r="O13" s="11">
        <f t="shared" si="2"/>
        <v>69.504111203861726</v>
      </c>
      <c r="P13" s="11">
        <f t="shared" si="2"/>
        <v>69.504111203861726</v>
      </c>
      <c r="Q13" s="11"/>
      <c r="R13" s="22">
        <f>SUM(R7,R11)</f>
        <v>707.95803329544697</v>
      </c>
    </row>
    <row r="14" spans="1:262" x14ac:dyDescent="0.2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5"/>
    </row>
    <row r="15" spans="1:262" x14ac:dyDescent="0.2">
      <c r="A15" s="2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6" spans="1:262" ht="19.5" x14ac:dyDescent="0.4">
      <c r="A16" s="5" t="s">
        <v>12</v>
      </c>
      <c r="C16" s="7"/>
      <c r="E16" s="7">
        <f t="shared" ref="E16:Q16" si="3">E4</f>
        <v>45658</v>
      </c>
      <c r="F16" s="7">
        <f t="shared" si="3"/>
        <v>45689</v>
      </c>
      <c r="G16" s="7">
        <f t="shared" si="3"/>
        <v>45717</v>
      </c>
      <c r="H16" s="7">
        <f t="shared" si="3"/>
        <v>45748</v>
      </c>
      <c r="I16" s="7">
        <f t="shared" si="3"/>
        <v>45778</v>
      </c>
      <c r="J16" s="7">
        <f t="shared" si="3"/>
        <v>45809</v>
      </c>
      <c r="K16" s="7">
        <f t="shared" si="3"/>
        <v>45839</v>
      </c>
      <c r="L16" s="7">
        <f t="shared" si="3"/>
        <v>45870</v>
      </c>
      <c r="M16" s="7">
        <f t="shared" si="3"/>
        <v>45901</v>
      </c>
      <c r="N16" s="7">
        <f t="shared" si="3"/>
        <v>45931</v>
      </c>
      <c r="O16" s="7">
        <f t="shared" si="3"/>
        <v>45962</v>
      </c>
      <c r="P16" s="7">
        <f t="shared" si="3"/>
        <v>45992</v>
      </c>
      <c r="Q16" s="7">
        <f t="shared" si="3"/>
        <v>0</v>
      </c>
      <c r="R16" s="8" t="str">
        <f>R4</f>
        <v>YTD Oct</v>
      </c>
      <c r="HV16" s="26" t="e">
        <f>AVERAGE(HS16:HU16)</f>
        <v>#DIV/0!</v>
      </c>
    </row>
    <row r="17" spans="1:262" x14ac:dyDescent="0.2">
      <c r="A17" s="9" t="s">
        <v>5</v>
      </c>
      <c r="C17" s="11"/>
      <c r="E17" s="11">
        <f>IF(SUM([1]Data!JG9:JG16)=0,"",SUM([1]Data!JG9:JG16))</f>
        <v>21.544996209999997</v>
      </c>
      <c r="F17" s="11">
        <f>IF(SUM([1]Data!JH9:JH16)=0,"",SUM([1]Data!JH9:JH16))</f>
        <v>29.400495280000001</v>
      </c>
      <c r="G17" s="11">
        <f>IF(SUM([1]Data!JI9:JI16)=0,"",SUM([1]Data!JI9:JI16))</f>
        <v>20.974315240000003</v>
      </c>
      <c r="H17" s="11">
        <f>IF(SUM([1]Data!JJ9:JJ16)=0,"",SUM([1]Data!JJ9:JJ16))</f>
        <v>20.847321990000001</v>
      </c>
      <c r="I17" s="11">
        <f>IF(SUM([1]Data!JK9:JK16)=0,"",SUM([1]Data!JK9:JK16))</f>
        <v>22.636698259999999</v>
      </c>
      <c r="J17" s="11">
        <f>IF(SUM([1]Data!JL9:JL16)=0,"",SUM([1]Data!JL9:JL16))</f>
        <v>22.031051949999998</v>
      </c>
      <c r="K17" s="11">
        <f>IF(SUM([1]Data!JM9:JM16)=0,"",SUM([1]Data!JM9:JM16))</f>
        <v>20.61459353</v>
      </c>
      <c r="L17" s="11">
        <f>IF(SUM([1]Data!JN9:JN16)=0,"",SUM([1]Data!JN9:JN16))</f>
        <v>28.176978290000001</v>
      </c>
      <c r="M17" s="11">
        <f>IF(SUM([1]Data!JO9:JO16)=0,"",SUM([1]Data!JO9:JO16))</f>
        <v>28.097924280000001</v>
      </c>
      <c r="N17" s="11">
        <f>IF(SUM([1]Data!JP9:JP16)=0,"",SUM([1]Data!JP9:JP16))</f>
        <v>26.450501829999997</v>
      </c>
      <c r="O17" s="11" t="str">
        <f>IF(SUM([1]Data!JQ9:JQ16)=0,"",SUM([1]Data!JQ9:JQ16))</f>
        <v/>
      </c>
      <c r="P17" s="11" t="str">
        <f>IF(SUM([1]Data!JR9:JR16)=0,"",SUM([1]Data!JR9:JR16))</f>
        <v/>
      </c>
      <c r="R17" s="12">
        <f>SUM($E17:N17)</f>
        <v>240.77487686000001</v>
      </c>
    </row>
    <row r="18" spans="1:262" x14ac:dyDescent="0.2">
      <c r="A18" s="9" t="s">
        <v>6</v>
      </c>
      <c r="C18" s="16"/>
      <c r="E18" s="16">
        <f>IF(SUM([1]Data!JG21:JG28)=0,"",SUM([1]Data!JG21:JG28))</f>
        <v>11.035834879999996</v>
      </c>
      <c r="F18" s="16">
        <f>IF(SUM([1]Data!JH21:JH28)=0,"",SUM([1]Data!JH21:JH28))</f>
        <v>12.152904599999999</v>
      </c>
      <c r="G18" s="16">
        <f>IF(SUM([1]Data!JI21:JI28)=0,"",SUM([1]Data!JI21:JI28))</f>
        <v>9.6550910299999995</v>
      </c>
      <c r="H18" s="16">
        <f>IF(SUM([1]Data!JJ21:JJ28)=0,"",SUM([1]Data!JJ21:JJ28))</f>
        <v>10.40683464</v>
      </c>
      <c r="I18" s="16">
        <f>IF(SUM([1]Data!JK21:JK28)=0,"",SUM([1]Data!JK21:JK28))</f>
        <v>10.68884785</v>
      </c>
      <c r="J18" s="16">
        <f>IF(SUM([1]Data!JL21:JL28)=0,"",SUM([1]Data!JL21:JL28))</f>
        <v>10.40470725</v>
      </c>
      <c r="K18" s="16">
        <f>IF(SUM([1]Data!JM21:JM28)=0,"",SUM([1]Data!JM21:JM28))</f>
        <v>10.443106219999999</v>
      </c>
      <c r="L18" s="16">
        <f>IF(SUM([1]Data!JN21:JN28)=0,"",SUM([1]Data!JN21:JN28))</f>
        <v>14.10598847</v>
      </c>
      <c r="M18" s="16">
        <f>IF(SUM([1]Data!JO21:JO28)=0,"",SUM([1]Data!JO21:JO28))</f>
        <v>12.670471290000002</v>
      </c>
      <c r="N18" s="16">
        <f>IF(SUM([1]Data!JP21:JP28)=0,"",SUM([1]Data!JP21:JP28))</f>
        <v>12.905001839999999</v>
      </c>
      <c r="O18" s="16" t="str">
        <f>IF(SUM([1]Data!JQ21:JQ28)=0,"",SUM([1]Data!JQ21:JQ28))</f>
        <v/>
      </c>
      <c r="P18" s="16" t="str">
        <f>IF(SUM([1]Data!JR21:JR28)=0,"",SUM([1]Data!JR21:JR28))</f>
        <v/>
      </c>
      <c r="R18" s="17">
        <f>SUM($E18:N18)</f>
        <v>114.46878807</v>
      </c>
    </row>
    <row r="19" spans="1:262" x14ac:dyDescent="0.2">
      <c r="A19" s="9" t="s">
        <v>7</v>
      </c>
      <c r="C19" s="11"/>
      <c r="E19" s="11">
        <f t="shared" ref="E19:P19" si="4">IF(OR(E17="",E18=""),"",SUM(E17:E18))</f>
        <v>32.58083108999999</v>
      </c>
      <c r="F19" s="11">
        <f t="shared" si="4"/>
        <v>41.553399880000001</v>
      </c>
      <c r="G19" s="11">
        <f t="shared" si="4"/>
        <v>30.629406270000004</v>
      </c>
      <c r="H19" s="11">
        <f t="shared" si="4"/>
        <v>31.254156630000001</v>
      </c>
      <c r="I19" s="11">
        <f t="shared" si="4"/>
        <v>33.325546109999998</v>
      </c>
      <c r="J19" s="11">
        <f t="shared" si="4"/>
        <v>32.4357592</v>
      </c>
      <c r="K19" s="11">
        <f t="shared" si="4"/>
        <v>31.057699749999998</v>
      </c>
      <c r="L19" s="11">
        <f t="shared" si="4"/>
        <v>42.282966760000001</v>
      </c>
      <c r="M19" s="11">
        <f t="shared" si="4"/>
        <v>40.768395570000003</v>
      </c>
      <c r="N19" s="11">
        <f t="shared" si="4"/>
        <v>39.355503669999997</v>
      </c>
      <c r="O19" s="11" t="str">
        <f t="shared" si="4"/>
        <v/>
      </c>
      <c r="P19" s="11" t="str">
        <f t="shared" si="4"/>
        <v/>
      </c>
      <c r="R19" s="12">
        <f>SUM(R17:R18)</f>
        <v>355.24366493000002</v>
      </c>
    </row>
    <row r="20" spans="1:262" ht="14.25" x14ac:dyDescent="0.2">
      <c r="A20" s="9"/>
      <c r="C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R20" s="18"/>
      <c r="HU20" s="2">
        <v>0.30997675000000002</v>
      </c>
      <c r="HV20" s="19">
        <f>AVERAGE(HS20:HU20)</f>
        <v>0.30997675000000002</v>
      </c>
      <c r="JB20" s="19" t="e">
        <f>JA20*(JB19/JA19)</f>
        <v>#DIV/0!</v>
      </c>
    </row>
    <row r="21" spans="1:262" x14ac:dyDescent="0.2">
      <c r="A21" s="9" t="s">
        <v>8</v>
      </c>
      <c r="C21" s="42"/>
      <c r="E21" s="11">
        <f>IF([1]Data!JG33=0,"",[1]Data!JG33*0.9)</f>
        <v>26.538596999999999</v>
      </c>
      <c r="F21" s="11">
        <f>IF([1]Data!JH33=0,"",[1]Data!JH33*0.9)</f>
        <v>41.092548299999997</v>
      </c>
      <c r="G21" s="11">
        <f>IF([1]Data!JI33=0,"",[1]Data!JI33*0.9)</f>
        <v>20.2549104</v>
      </c>
      <c r="H21" s="11">
        <f>IF([1]Data!JJ33=0,"",[1]Data!JJ33*0.9)</f>
        <v>21.673703700000001</v>
      </c>
      <c r="I21" s="11">
        <f>IF([1]Data!JK33=0,"",[1]Data!JK33*0.9)</f>
        <v>19.976163300000003</v>
      </c>
      <c r="J21" s="11">
        <f>IF([1]Data!JL33=0,"",[1]Data!JL33*0.9)</f>
        <v>21.036550500000001</v>
      </c>
      <c r="K21" s="11">
        <f>IF([1]Data!JM33=0,"",[1]Data!JM33*0.9)</f>
        <v>12.1384998</v>
      </c>
      <c r="L21" s="11">
        <f>IF([1]Data!JN33=0,"",[1]Data!JN33*0.9)</f>
        <v>20.059367399999999</v>
      </c>
      <c r="M21" s="11">
        <f>IF([1]Data!JO33=0,"",[1]Data!JO33*0.9)</f>
        <v>37.642635900000002</v>
      </c>
      <c r="N21" s="11">
        <f>IF([1]Data!JP33=0,"",[1]Data!JP33*0.9)</f>
        <v>27.723937500000002</v>
      </c>
      <c r="O21" s="11" t="str">
        <f>IF([1]Data!JQ33=0,"",[1]Data!JQ33*0.9)</f>
        <v/>
      </c>
      <c r="P21" s="11" t="str">
        <f>IF([1]Data!JR33=0,"",[1]Data!JR33*0.9)</f>
        <v/>
      </c>
      <c r="R21" s="12">
        <f>SUM($E21:N21)</f>
        <v>248.13691380000003</v>
      </c>
    </row>
    <row r="22" spans="1:262" x14ac:dyDescent="0.2">
      <c r="A22" s="9" t="s">
        <v>9</v>
      </c>
      <c r="C22" s="16"/>
      <c r="E22" s="16">
        <f>IF([1]Data!JG34=0,"",[1]Data!JG34*0.9)</f>
        <v>11.6957466</v>
      </c>
      <c r="F22" s="16">
        <f>IF([1]Data!JH34=0,"",[1]Data!JH34*0.9)</f>
        <v>13.9994604</v>
      </c>
      <c r="G22" s="16">
        <f>IF([1]Data!JI34=0,"",[1]Data!JI34*0.9)</f>
        <v>14.283079200000001</v>
      </c>
      <c r="H22" s="16">
        <f>IF([1]Data!JJ34=0,"",[1]Data!JJ34*0.9)</f>
        <v>9.8855766000000003</v>
      </c>
      <c r="I22" s="16">
        <f>IF([1]Data!JK34=0,"",[1]Data!JK34*0.9)</f>
        <v>13.910012100000001</v>
      </c>
      <c r="J22" s="16">
        <f>IF([1]Data!JL34=0,"",[1]Data!JL34*0.9)</f>
        <v>13.816141199999999</v>
      </c>
      <c r="K22" s="16">
        <f>IF([1]Data!JM34=0,"",[1]Data!JM34*0.9)</f>
        <v>11.043662400000001</v>
      </c>
      <c r="L22" s="16">
        <f>IF([1]Data!JN34=0,"",[1]Data!JN34*0.9)</f>
        <v>14.4887607</v>
      </c>
      <c r="M22" s="16">
        <f>IF([1]Data!JO34=0,"",[1]Data!JO34*0.9)</f>
        <v>16.649751600000002</v>
      </c>
      <c r="N22" s="16">
        <f>IF([1]Data!JP34=0,"",[1]Data!JP34*0.9)</f>
        <v>13.367858399999999</v>
      </c>
      <c r="O22" s="16" t="str">
        <f>IF([1]Data!JQ34=0,"",[1]Data!JQ34*0.9)</f>
        <v/>
      </c>
      <c r="P22" s="16" t="str">
        <f>IF([1]Data!JR34=0,"",[1]Data!JR34*0.9)</f>
        <v/>
      </c>
      <c r="R22" s="17">
        <f>SUM($E22:N22)</f>
        <v>133.14004919999999</v>
      </c>
    </row>
    <row r="23" spans="1:262" x14ac:dyDescent="0.2">
      <c r="A23" s="9" t="s">
        <v>10</v>
      </c>
      <c r="C23" s="11"/>
      <c r="E23" s="11">
        <f t="shared" ref="E23:P23" si="5">IF(E21="","",SUM(E21:E22))</f>
        <v>38.234343600000003</v>
      </c>
      <c r="F23" s="11">
        <f t="shared" si="5"/>
        <v>55.092008699999994</v>
      </c>
      <c r="G23" s="11">
        <f t="shared" si="5"/>
        <v>34.537989600000003</v>
      </c>
      <c r="H23" s="11">
        <f t="shared" si="5"/>
        <v>31.559280300000001</v>
      </c>
      <c r="I23" s="11">
        <f t="shared" si="5"/>
        <v>33.886175400000006</v>
      </c>
      <c r="J23" s="11">
        <f t="shared" si="5"/>
        <v>34.852691700000001</v>
      </c>
      <c r="K23" s="11">
        <f t="shared" si="5"/>
        <v>23.1821622</v>
      </c>
      <c r="L23" s="11">
        <f t="shared" si="5"/>
        <v>34.5481281</v>
      </c>
      <c r="M23" s="11">
        <f t="shared" si="5"/>
        <v>54.292387500000004</v>
      </c>
      <c r="N23" s="11">
        <f t="shared" si="5"/>
        <v>41.091795900000001</v>
      </c>
      <c r="O23" s="11" t="str">
        <f t="shared" si="5"/>
        <v/>
      </c>
      <c r="P23" s="11" t="str">
        <f t="shared" si="5"/>
        <v/>
      </c>
      <c r="R23" s="12">
        <f>SUM(R21:R22)</f>
        <v>381.27696300000002</v>
      </c>
    </row>
    <row r="24" spans="1:262" x14ac:dyDescent="0.2">
      <c r="A24" s="9"/>
      <c r="C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R24" s="18"/>
    </row>
    <row r="25" spans="1:262" x14ac:dyDescent="0.2">
      <c r="A25" s="21" t="s">
        <v>11</v>
      </c>
      <c r="C25" s="11"/>
      <c r="E25" s="11">
        <f t="shared" ref="E25:P25" si="6">IF(OR(E19="",E23=""),"",SUM(E19,E23))</f>
        <v>70.815174689999992</v>
      </c>
      <c r="F25" s="11">
        <f t="shared" si="6"/>
        <v>96.645408579999994</v>
      </c>
      <c r="G25" s="11">
        <f t="shared" si="6"/>
        <v>65.167395870000007</v>
      </c>
      <c r="H25" s="11">
        <f t="shared" si="6"/>
        <v>62.813436930000002</v>
      </c>
      <c r="I25" s="11">
        <f t="shared" si="6"/>
        <v>67.211721510000004</v>
      </c>
      <c r="J25" s="11">
        <f t="shared" si="6"/>
        <v>67.288450900000001</v>
      </c>
      <c r="K25" s="11">
        <f t="shared" si="6"/>
        <v>54.239861949999998</v>
      </c>
      <c r="L25" s="11">
        <f t="shared" si="6"/>
        <v>76.831094860000007</v>
      </c>
      <c r="M25" s="11">
        <f t="shared" si="6"/>
        <v>95.060783070000014</v>
      </c>
      <c r="N25" s="11">
        <f t="shared" si="6"/>
        <v>80.447299569999998</v>
      </c>
      <c r="O25" s="11" t="str">
        <f t="shared" si="6"/>
        <v/>
      </c>
      <c r="P25" s="11" t="str">
        <f t="shared" si="6"/>
        <v/>
      </c>
      <c r="R25" s="22">
        <f>SUM(R19,R23)</f>
        <v>736.52062793000005</v>
      </c>
    </row>
    <row r="26" spans="1:262" x14ac:dyDescent="0.2">
      <c r="A26" s="23"/>
      <c r="B26" s="25"/>
      <c r="C26" s="24"/>
      <c r="D26" s="25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5"/>
      <c r="R26" s="25"/>
    </row>
    <row r="27" spans="1:262" x14ac:dyDescent="0.2">
      <c r="A27" s="21"/>
      <c r="C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262" ht="19.5" x14ac:dyDescent="0.4">
      <c r="A28" s="5" t="s">
        <v>13</v>
      </c>
      <c r="C28" s="7"/>
      <c r="E28" s="7">
        <f t="shared" ref="E28:P28" si="7">E4</f>
        <v>45658</v>
      </c>
      <c r="F28" s="7">
        <f t="shared" si="7"/>
        <v>45689</v>
      </c>
      <c r="G28" s="7">
        <f t="shared" si="7"/>
        <v>45717</v>
      </c>
      <c r="H28" s="7">
        <f t="shared" si="7"/>
        <v>45748</v>
      </c>
      <c r="I28" s="7">
        <f t="shared" si="7"/>
        <v>45778</v>
      </c>
      <c r="J28" s="7">
        <f t="shared" si="7"/>
        <v>45809</v>
      </c>
      <c r="K28" s="7">
        <f t="shared" si="7"/>
        <v>45839</v>
      </c>
      <c r="L28" s="7">
        <f t="shared" si="7"/>
        <v>45870</v>
      </c>
      <c r="M28" s="7">
        <f t="shared" si="7"/>
        <v>45901</v>
      </c>
      <c r="N28" s="7">
        <f t="shared" si="7"/>
        <v>45931</v>
      </c>
      <c r="O28" s="7">
        <f t="shared" si="7"/>
        <v>45962</v>
      </c>
      <c r="P28" s="7">
        <f t="shared" si="7"/>
        <v>45992</v>
      </c>
      <c r="R28" s="8" t="str">
        <f>+R4</f>
        <v>YTD Oct</v>
      </c>
      <c r="HV28" s="26" t="e">
        <f>AVERAGE(HS28:HU28)</f>
        <v>#DIV/0!</v>
      </c>
    </row>
    <row r="29" spans="1:262" x14ac:dyDescent="0.2">
      <c r="A29" s="9" t="s">
        <v>5</v>
      </c>
      <c r="C29" s="11"/>
      <c r="E29" s="11">
        <f t="shared" ref="E29:P30" si="8">IF(E17="","",ROUND(E17-E5,3))</f>
        <v>0</v>
      </c>
      <c r="F29" s="11">
        <f t="shared" si="8"/>
        <v>0</v>
      </c>
      <c r="G29" s="11">
        <f t="shared" si="8"/>
        <v>0</v>
      </c>
      <c r="H29" s="11">
        <f t="shared" si="8"/>
        <v>0</v>
      </c>
      <c r="I29" s="11">
        <f t="shared" si="8"/>
        <v>0</v>
      </c>
      <c r="J29" s="11">
        <f t="shared" si="8"/>
        <v>0</v>
      </c>
      <c r="K29" s="11">
        <f t="shared" si="8"/>
        <v>-2.2850000000000001</v>
      </c>
      <c r="L29" s="11">
        <f t="shared" si="8"/>
        <v>5.2770000000000001</v>
      </c>
      <c r="M29" s="11">
        <f t="shared" si="8"/>
        <v>5.1980000000000004</v>
      </c>
      <c r="N29" s="11">
        <f t="shared" si="8"/>
        <v>3.5510000000000002</v>
      </c>
      <c r="O29" s="11" t="str">
        <f t="shared" si="8"/>
        <v/>
      </c>
      <c r="P29" s="11" t="str">
        <f t="shared" si="8"/>
        <v/>
      </c>
      <c r="R29" s="12">
        <f>IF(R17&gt;0,R17-R5,"")</f>
        <v>11.741407718564489</v>
      </c>
    </row>
    <row r="30" spans="1:262" x14ac:dyDescent="0.2">
      <c r="A30" s="9" t="s">
        <v>6</v>
      </c>
      <c r="C30" s="16"/>
      <c r="E30" s="16">
        <f t="shared" si="8"/>
        <v>0</v>
      </c>
      <c r="F30" s="16">
        <f t="shared" si="8"/>
        <v>0</v>
      </c>
      <c r="G30" s="16">
        <f t="shared" si="8"/>
        <v>0</v>
      </c>
      <c r="H30" s="16">
        <f t="shared" si="8"/>
        <v>0</v>
      </c>
      <c r="I30" s="16">
        <f t="shared" si="8"/>
        <v>0</v>
      </c>
      <c r="J30" s="16">
        <f t="shared" si="8"/>
        <v>0</v>
      </c>
      <c r="K30" s="16">
        <f t="shared" si="8"/>
        <v>-1.04</v>
      </c>
      <c r="L30" s="16">
        <f t="shared" si="8"/>
        <v>2.6219999999999999</v>
      </c>
      <c r="M30" s="16">
        <f t="shared" si="8"/>
        <v>1.1870000000000001</v>
      </c>
      <c r="N30" s="16">
        <f t="shared" si="8"/>
        <v>1.421</v>
      </c>
      <c r="O30" s="16" t="str">
        <f t="shared" si="8"/>
        <v/>
      </c>
      <c r="P30" s="16" t="str">
        <f t="shared" si="8"/>
        <v/>
      </c>
      <c r="R30" s="17">
        <f>IF(R18&gt;0,R18-R6,"")</f>
        <v>4.1901958863511197</v>
      </c>
    </row>
    <row r="31" spans="1:262" x14ac:dyDescent="0.2">
      <c r="A31" s="9" t="s">
        <v>7</v>
      </c>
      <c r="C31" s="11"/>
      <c r="E31" s="11">
        <f t="shared" ref="E31:P31" si="9">IF(OR(E29="",E30=""),"",SUM(E29:E30))</f>
        <v>0</v>
      </c>
      <c r="F31" s="11">
        <f t="shared" si="9"/>
        <v>0</v>
      </c>
      <c r="G31" s="11">
        <f t="shared" si="9"/>
        <v>0</v>
      </c>
      <c r="H31" s="11">
        <f t="shared" si="9"/>
        <v>0</v>
      </c>
      <c r="I31" s="11">
        <f t="shared" si="9"/>
        <v>0</v>
      </c>
      <c r="J31" s="11">
        <f t="shared" si="9"/>
        <v>0</v>
      </c>
      <c r="K31" s="11">
        <f t="shared" si="9"/>
        <v>-3.3250000000000002</v>
      </c>
      <c r="L31" s="11">
        <f t="shared" si="9"/>
        <v>7.899</v>
      </c>
      <c r="M31" s="11">
        <f t="shared" si="9"/>
        <v>6.3850000000000007</v>
      </c>
      <c r="N31" s="11">
        <f t="shared" si="9"/>
        <v>4.9720000000000004</v>
      </c>
      <c r="O31" s="11" t="str">
        <f t="shared" si="9"/>
        <v/>
      </c>
      <c r="P31" s="11" t="str">
        <f t="shared" si="9"/>
        <v/>
      </c>
      <c r="R31" s="12">
        <f>IF(R19&gt;0,R29+R30,"")</f>
        <v>15.931603604915608</v>
      </c>
    </row>
    <row r="32" spans="1:262" x14ac:dyDescent="0.2">
      <c r="A32" s="9"/>
      <c r="C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R32" s="12" t="str">
        <f>IF(R20="","",R20-R11)</f>
        <v/>
      </c>
    </row>
    <row r="33" spans="1:230" x14ac:dyDescent="0.2">
      <c r="A33" s="9" t="s">
        <v>8</v>
      </c>
      <c r="C33" s="11"/>
      <c r="E33" s="11">
        <f t="shared" ref="E33:P34" si="10">IF(E21="","",ROUND(E21-E9,3))</f>
        <v>0</v>
      </c>
      <c r="F33" s="11">
        <f t="shared" si="10"/>
        <v>0</v>
      </c>
      <c r="G33" s="11">
        <f t="shared" si="10"/>
        <v>0</v>
      </c>
      <c r="H33" s="11">
        <f t="shared" si="10"/>
        <v>0</v>
      </c>
      <c r="I33" s="11">
        <f t="shared" si="10"/>
        <v>0</v>
      </c>
      <c r="J33" s="11">
        <f t="shared" si="10"/>
        <v>0</v>
      </c>
      <c r="K33" s="11">
        <f t="shared" si="10"/>
        <v>-10.055</v>
      </c>
      <c r="L33" s="11">
        <f t="shared" si="10"/>
        <v>-2.1339999999999999</v>
      </c>
      <c r="M33" s="11">
        <f t="shared" si="10"/>
        <v>15.449</v>
      </c>
      <c r="N33" s="11">
        <f t="shared" si="10"/>
        <v>5.53</v>
      </c>
      <c r="O33" s="11" t="str">
        <f t="shared" si="10"/>
        <v/>
      </c>
      <c r="P33" s="11" t="str">
        <f t="shared" si="10"/>
        <v/>
      </c>
      <c r="R33" s="12">
        <f>IF(R21&gt;0,R21-R9,"")</f>
        <v>8.788974418560656</v>
      </c>
      <c r="HV33" s="2">
        <v>15.095370000000001</v>
      </c>
    </row>
    <row r="34" spans="1:230" x14ac:dyDescent="0.2">
      <c r="A34" s="9" t="s">
        <v>9</v>
      </c>
      <c r="C34" s="16"/>
      <c r="E34" s="16">
        <f t="shared" si="10"/>
        <v>0</v>
      </c>
      <c r="F34" s="16">
        <f t="shared" si="10"/>
        <v>0</v>
      </c>
      <c r="G34" s="16">
        <f t="shared" si="10"/>
        <v>0</v>
      </c>
      <c r="H34" s="16">
        <f t="shared" si="10"/>
        <v>0</v>
      </c>
      <c r="I34" s="16">
        <f t="shared" si="10"/>
        <v>0</v>
      </c>
      <c r="J34" s="16">
        <f t="shared" si="10"/>
        <v>0</v>
      </c>
      <c r="K34" s="16">
        <f t="shared" si="10"/>
        <v>-1.883</v>
      </c>
      <c r="L34" s="16">
        <f t="shared" si="10"/>
        <v>1.5620000000000001</v>
      </c>
      <c r="M34" s="16">
        <f t="shared" si="10"/>
        <v>3.7229999999999999</v>
      </c>
      <c r="N34" s="16">
        <f t="shared" si="10"/>
        <v>0.441</v>
      </c>
      <c r="O34" s="16" t="str">
        <f t="shared" si="10"/>
        <v/>
      </c>
      <c r="P34" s="16" t="str">
        <f t="shared" si="10"/>
        <v/>
      </c>
      <c r="R34" s="17">
        <f>IF(R22&gt;0,R22-R10,"")</f>
        <v>3.8420166110768719</v>
      </c>
      <c r="HV34" s="2">
        <v>8.5201100000000007</v>
      </c>
    </row>
    <row r="35" spans="1:230" x14ac:dyDescent="0.2">
      <c r="A35" s="9" t="s">
        <v>10</v>
      </c>
      <c r="C35" s="11"/>
      <c r="E35" s="11">
        <f t="shared" ref="E35:P35" si="11">IF(OR(E33="",E34=""),"",SUM(E33:E34))</f>
        <v>0</v>
      </c>
      <c r="F35" s="11">
        <f t="shared" si="11"/>
        <v>0</v>
      </c>
      <c r="G35" s="11">
        <f t="shared" si="11"/>
        <v>0</v>
      </c>
      <c r="H35" s="11">
        <f t="shared" si="11"/>
        <v>0</v>
      </c>
      <c r="I35" s="11">
        <f t="shared" si="11"/>
        <v>0</v>
      </c>
      <c r="J35" s="11">
        <f t="shared" si="11"/>
        <v>0</v>
      </c>
      <c r="K35" s="11">
        <f t="shared" si="11"/>
        <v>-11.937999999999999</v>
      </c>
      <c r="L35" s="11">
        <f t="shared" si="11"/>
        <v>-0.57199999999999984</v>
      </c>
      <c r="M35" s="11">
        <f t="shared" si="11"/>
        <v>19.172000000000001</v>
      </c>
      <c r="N35" s="11">
        <f t="shared" si="11"/>
        <v>5.9710000000000001</v>
      </c>
      <c r="O35" s="11" t="str">
        <f t="shared" si="11"/>
        <v/>
      </c>
      <c r="P35" s="11" t="str">
        <f t="shared" si="11"/>
        <v/>
      </c>
      <c r="R35" s="12">
        <f>IF(R23&gt;0,R33+R34,"")</f>
        <v>12.630991029637528</v>
      </c>
    </row>
    <row r="36" spans="1:230" x14ac:dyDescent="0.2">
      <c r="R36" s="18"/>
    </row>
    <row r="37" spans="1:230" x14ac:dyDescent="0.2">
      <c r="A37" s="9" t="s">
        <v>11</v>
      </c>
      <c r="C37" s="11"/>
      <c r="E37" s="11">
        <f t="shared" ref="E37:P37" si="12">IF(OR(E31="",E35=""),"",SUM(E31,E35))</f>
        <v>0</v>
      </c>
      <c r="F37" s="11">
        <f t="shared" si="12"/>
        <v>0</v>
      </c>
      <c r="G37" s="11">
        <f t="shared" si="12"/>
        <v>0</v>
      </c>
      <c r="H37" s="11">
        <f t="shared" si="12"/>
        <v>0</v>
      </c>
      <c r="I37" s="11">
        <f t="shared" si="12"/>
        <v>0</v>
      </c>
      <c r="J37" s="11">
        <f t="shared" si="12"/>
        <v>0</v>
      </c>
      <c r="K37" s="11">
        <f t="shared" si="12"/>
        <v>-15.262999999999998</v>
      </c>
      <c r="L37" s="11">
        <f t="shared" si="12"/>
        <v>7.327</v>
      </c>
      <c r="M37" s="11">
        <f t="shared" si="12"/>
        <v>25.557000000000002</v>
      </c>
      <c r="N37" s="11">
        <f t="shared" si="12"/>
        <v>10.943000000000001</v>
      </c>
      <c r="O37" s="11" t="str">
        <f t="shared" si="12"/>
        <v/>
      </c>
      <c r="P37" s="11" t="str">
        <f t="shared" si="12"/>
        <v/>
      </c>
      <c r="R37" s="12">
        <f>IF((R19*R23)&gt;0,R31+R35,"")</f>
        <v>28.562594634553136</v>
      </c>
    </row>
    <row r="38" spans="1:230" x14ac:dyDescent="0.2">
      <c r="A38" s="9"/>
      <c r="C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R38" s="18"/>
    </row>
    <row r="39" spans="1:230" x14ac:dyDescent="0.2">
      <c r="A39" s="9"/>
      <c r="R39" s="18"/>
    </row>
    <row r="40" spans="1:230" x14ac:dyDescent="0.2">
      <c r="A40" s="9" t="s">
        <v>5</v>
      </c>
      <c r="C40" s="27"/>
      <c r="E40" s="27">
        <f t="shared" ref="E40:P41" si="13">IF(E17="","",ROUND((E17/E5-1),3))</f>
        <v>0</v>
      </c>
      <c r="F40" s="27">
        <f t="shared" si="13"/>
        <v>0</v>
      </c>
      <c r="G40" s="27">
        <f t="shared" si="13"/>
        <v>0</v>
      </c>
      <c r="H40" s="27">
        <f t="shared" si="13"/>
        <v>0</v>
      </c>
      <c r="I40" s="27">
        <f t="shared" si="13"/>
        <v>0</v>
      </c>
      <c r="J40" s="27">
        <f t="shared" si="13"/>
        <v>0</v>
      </c>
      <c r="K40" s="27">
        <f t="shared" si="13"/>
        <v>-0.1</v>
      </c>
      <c r="L40" s="27">
        <f t="shared" si="13"/>
        <v>0.23</v>
      </c>
      <c r="M40" s="27">
        <f t="shared" si="13"/>
        <v>0.22700000000000001</v>
      </c>
      <c r="N40" s="27">
        <f t="shared" si="13"/>
        <v>0.155</v>
      </c>
      <c r="O40" s="27" t="str">
        <f t="shared" si="13"/>
        <v/>
      </c>
      <c r="P40" s="27" t="str">
        <f t="shared" si="13"/>
        <v/>
      </c>
      <c r="R40" s="29">
        <f>IF(R17&gt;0,R17/R5-1,"")</f>
        <v>5.12650302271489E-2</v>
      </c>
    </row>
    <row r="41" spans="1:230" x14ac:dyDescent="0.2">
      <c r="A41" s="9" t="s">
        <v>6</v>
      </c>
      <c r="C41" s="30"/>
      <c r="E41" s="30">
        <f t="shared" si="13"/>
        <v>0</v>
      </c>
      <c r="F41" s="30">
        <f t="shared" si="13"/>
        <v>0</v>
      </c>
      <c r="G41" s="30">
        <f t="shared" si="13"/>
        <v>0</v>
      </c>
      <c r="H41" s="30">
        <f t="shared" si="13"/>
        <v>0</v>
      </c>
      <c r="I41" s="30">
        <f t="shared" si="13"/>
        <v>0</v>
      </c>
      <c r="J41" s="30">
        <f t="shared" si="13"/>
        <v>0</v>
      </c>
      <c r="K41" s="30">
        <f t="shared" si="13"/>
        <v>-9.0999999999999998E-2</v>
      </c>
      <c r="L41" s="30">
        <f t="shared" si="13"/>
        <v>0.22800000000000001</v>
      </c>
      <c r="M41" s="30">
        <f t="shared" si="13"/>
        <v>0.10299999999999999</v>
      </c>
      <c r="N41" s="30">
        <f t="shared" si="13"/>
        <v>0.124</v>
      </c>
      <c r="O41" s="30" t="str">
        <f t="shared" si="13"/>
        <v/>
      </c>
      <c r="P41" s="30" t="str">
        <f t="shared" si="13"/>
        <v/>
      </c>
      <c r="R41" s="31">
        <f>IF(R18&gt;0,R18/R6-1,"")</f>
        <v>3.799645791064421E-2</v>
      </c>
    </row>
    <row r="42" spans="1:230" x14ac:dyDescent="0.2">
      <c r="A42" s="9" t="s">
        <v>7</v>
      </c>
      <c r="C42" s="27"/>
      <c r="E42" s="27">
        <f t="shared" ref="E42:P42" si="14">IF(E30="","",ROUND(E19/E7-1,3))</f>
        <v>0</v>
      </c>
      <c r="F42" s="27">
        <f t="shared" si="14"/>
        <v>0</v>
      </c>
      <c r="G42" s="27">
        <f t="shared" si="14"/>
        <v>0</v>
      </c>
      <c r="H42" s="27">
        <f t="shared" si="14"/>
        <v>0</v>
      </c>
      <c r="I42" s="27">
        <f t="shared" si="14"/>
        <v>0</v>
      </c>
      <c r="J42" s="27">
        <f t="shared" si="14"/>
        <v>0</v>
      </c>
      <c r="K42" s="27">
        <f t="shared" si="14"/>
        <v>-9.7000000000000003E-2</v>
      </c>
      <c r="L42" s="27">
        <f t="shared" si="14"/>
        <v>0.23</v>
      </c>
      <c r="M42" s="27">
        <f t="shared" si="14"/>
        <v>0.186</v>
      </c>
      <c r="N42" s="27">
        <f t="shared" si="14"/>
        <v>0.14499999999999999</v>
      </c>
      <c r="O42" s="27" t="str">
        <f t="shared" si="14"/>
        <v/>
      </c>
      <c r="P42" s="27" t="str">
        <f t="shared" si="14"/>
        <v/>
      </c>
      <c r="R42" s="29">
        <f>IF(R19&gt;0,R19/R7-1,"")</f>
        <v>4.695265927977732E-2</v>
      </c>
    </row>
    <row r="43" spans="1:230" x14ac:dyDescent="0.2">
      <c r="A43" s="9"/>
      <c r="C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R43" s="33"/>
    </row>
    <row r="44" spans="1:230" x14ac:dyDescent="0.2">
      <c r="A44" s="9" t="s">
        <v>8</v>
      </c>
      <c r="C44" s="27"/>
      <c r="E44" s="27">
        <f t="shared" ref="E44:P45" si="15">IF(E21="","",ROUND((E21/E9-1),3))</f>
        <v>0</v>
      </c>
      <c r="F44" s="27">
        <f t="shared" si="15"/>
        <v>0</v>
      </c>
      <c r="G44" s="27">
        <f t="shared" si="15"/>
        <v>0</v>
      </c>
      <c r="H44" s="27">
        <f t="shared" si="15"/>
        <v>0</v>
      </c>
      <c r="I44" s="27">
        <f t="shared" si="15"/>
        <v>0</v>
      </c>
      <c r="J44" s="27">
        <f t="shared" si="15"/>
        <v>0</v>
      </c>
      <c r="K44" s="27">
        <f t="shared" si="15"/>
        <v>-0.45300000000000001</v>
      </c>
      <c r="L44" s="27">
        <f t="shared" si="15"/>
        <v>-9.6000000000000002E-2</v>
      </c>
      <c r="M44" s="27">
        <f t="shared" si="15"/>
        <v>0.69599999999999995</v>
      </c>
      <c r="N44" s="27">
        <f t="shared" si="15"/>
        <v>0.249</v>
      </c>
      <c r="O44" s="27" t="str">
        <f t="shared" si="15"/>
        <v/>
      </c>
      <c r="P44" s="27" t="str">
        <f t="shared" si="15"/>
        <v/>
      </c>
      <c r="R44" s="29">
        <f>IF(R21&gt;0,R21/R9-1,"")</f>
        <v>3.6720493359059247E-2</v>
      </c>
    </row>
    <row r="45" spans="1:230" x14ac:dyDescent="0.2">
      <c r="A45" s="9" t="s">
        <v>9</v>
      </c>
      <c r="C45" s="30"/>
      <c r="E45" s="30">
        <f t="shared" si="15"/>
        <v>0</v>
      </c>
      <c r="F45" s="30">
        <f t="shared" si="15"/>
        <v>0</v>
      </c>
      <c r="G45" s="30">
        <f t="shared" si="15"/>
        <v>0</v>
      </c>
      <c r="H45" s="30">
        <f t="shared" si="15"/>
        <v>0</v>
      </c>
      <c r="I45" s="30">
        <f t="shared" si="15"/>
        <v>0</v>
      </c>
      <c r="J45" s="30">
        <f t="shared" si="15"/>
        <v>0</v>
      </c>
      <c r="K45" s="30">
        <f t="shared" si="15"/>
        <v>-0.14599999999999999</v>
      </c>
      <c r="L45" s="30">
        <f t="shared" si="15"/>
        <v>0.121</v>
      </c>
      <c r="M45" s="30">
        <f t="shared" si="15"/>
        <v>0.28799999999999998</v>
      </c>
      <c r="N45" s="30">
        <f t="shared" si="15"/>
        <v>3.4000000000000002E-2</v>
      </c>
      <c r="O45" s="30" t="str">
        <f t="shared" si="15"/>
        <v/>
      </c>
      <c r="P45" s="30" t="str">
        <f t="shared" si="15"/>
        <v/>
      </c>
      <c r="R45" s="31">
        <f>IF(R22&gt;0,R22/R10-1,"")</f>
        <v>2.9714424374049031E-2</v>
      </c>
    </row>
    <row r="46" spans="1:230" x14ac:dyDescent="0.2">
      <c r="A46" s="9" t="s">
        <v>10</v>
      </c>
      <c r="C46" s="27"/>
      <c r="E46" s="27">
        <f t="shared" ref="E46:P46" si="16">IF(E34="","",ROUND(E23/E11-1,3))</f>
        <v>0</v>
      </c>
      <c r="F46" s="27">
        <f t="shared" si="16"/>
        <v>0</v>
      </c>
      <c r="G46" s="27">
        <f t="shared" si="16"/>
        <v>0</v>
      </c>
      <c r="H46" s="27">
        <f t="shared" si="16"/>
        <v>0</v>
      </c>
      <c r="I46" s="27">
        <f t="shared" si="16"/>
        <v>0</v>
      </c>
      <c r="J46" s="27">
        <f t="shared" si="16"/>
        <v>0</v>
      </c>
      <c r="K46" s="27">
        <f t="shared" si="16"/>
        <v>-0.34</v>
      </c>
      <c r="L46" s="27">
        <f t="shared" si="16"/>
        <v>-1.6E-2</v>
      </c>
      <c r="M46" s="27">
        <f t="shared" si="16"/>
        <v>0.54600000000000004</v>
      </c>
      <c r="N46" s="27">
        <f t="shared" si="16"/>
        <v>0.17</v>
      </c>
      <c r="O46" s="27" t="str">
        <f t="shared" si="16"/>
        <v/>
      </c>
      <c r="P46" s="27" t="str">
        <f t="shared" si="16"/>
        <v/>
      </c>
      <c r="R46" s="29">
        <f>IF(R23&gt;0,R23/R11-1,"")</f>
        <v>3.4263200984203435E-2</v>
      </c>
    </row>
    <row r="47" spans="1:230" x14ac:dyDescent="0.2">
      <c r="C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R47" s="33"/>
    </row>
    <row r="48" spans="1:230" x14ac:dyDescent="0.2">
      <c r="A48" s="9" t="s">
        <v>11</v>
      </c>
      <c r="C48" s="27"/>
      <c r="E48" s="27">
        <f t="shared" ref="E48:P48" si="17">IF(E25="","",ROUND((E25/E13-1),3))</f>
        <v>0</v>
      </c>
      <c r="F48" s="27">
        <f t="shared" si="17"/>
        <v>0</v>
      </c>
      <c r="G48" s="27">
        <f t="shared" si="17"/>
        <v>0</v>
      </c>
      <c r="H48" s="27">
        <f t="shared" si="17"/>
        <v>0</v>
      </c>
      <c r="I48" s="27">
        <f t="shared" si="17"/>
        <v>0</v>
      </c>
      <c r="J48" s="27">
        <f t="shared" si="17"/>
        <v>0</v>
      </c>
      <c r="K48" s="27">
        <f t="shared" si="17"/>
        <v>-0.22</v>
      </c>
      <c r="L48" s="27">
        <f t="shared" si="17"/>
        <v>0.105</v>
      </c>
      <c r="M48" s="27">
        <f t="shared" si="17"/>
        <v>0.36799999999999999</v>
      </c>
      <c r="N48" s="27">
        <f t="shared" si="17"/>
        <v>0.157</v>
      </c>
      <c r="O48" s="27" t="str">
        <f t="shared" si="17"/>
        <v/>
      </c>
      <c r="P48" s="27" t="str">
        <f t="shared" si="17"/>
        <v/>
      </c>
      <c r="R48" s="34">
        <f>IF((R19*R23)&gt;0,R25/R13-1,"")</f>
        <v>4.0345039241377334E-2</v>
      </c>
    </row>
    <row r="50" spans="7:274" x14ac:dyDescent="0.2">
      <c r="G50" s="27"/>
    </row>
    <row r="55" spans="7:274" x14ac:dyDescent="0.2">
      <c r="O55" s="11"/>
    </row>
    <row r="57" spans="7:274" x14ac:dyDescent="0.2">
      <c r="HG57" s="2">
        <v>45413</v>
      </c>
      <c r="HI57" s="2">
        <v>8252376.75</v>
      </c>
      <c r="HK57" s="2">
        <v>2042432.01</v>
      </c>
      <c r="HL57" s="2">
        <v>3326529.95</v>
      </c>
      <c r="HM57" s="2">
        <v>1318501.05</v>
      </c>
      <c r="HN57" s="2">
        <v>575459.25</v>
      </c>
      <c r="HO57" s="2">
        <v>301744.43</v>
      </c>
      <c r="HQ57" s="2">
        <v>95308.42</v>
      </c>
      <c r="HR57" s="2">
        <v>15912351.860000001</v>
      </c>
      <c r="JC57" s="2">
        <v>45748</v>
      </c>
      <c r="JE57" s="2">
        <v>9901839.8000000007</v>
      </c>
      <c r="JG57" s="2">
        <v>2727077.49</v>
      </c>
      <c r="JH57" s="2">
        <v>4127420.07</v>
      </c>
      <c r="JI57" s="2">
        <v>1306563.1100000001</v>
      </c>
      <c r="JJ57" s="2">
        <v>1043866.43</v>
      </c>
      <c r="JK57" s="2">
        <v>331991.15000000002</v>
      </c>
      <c r="JL57" s="2">
        <v>717418.67</v>
      </c>
      <c r="JM57" s="2">
        <v>119312.5</v>
      </c>
      <c r="JN57" s="2">
        <v>20275489.220000003</v>
      </c>
    </row>
    <row r="58" spans="7:274" x14ac:dyDescent="0.2">
      <c r="HG58" s="2">
        <v>45413</v>
      </c>
      <c r="HI58" s="2">
        <v>3436429.89</v>
      </c>
      <c r="HK58" s="2">
        <v>1383528.39</v>
      </c>
      <c r="HL58" s="2">
        <v>2131413.88</v>
      </c>
      <c r="HM58" s="2">
        <v>788105</v>
      </c>
      <c r="HN58" s="2">
        <v>339495.69</v>
      </c>
      <c r="HO58" s="2">
        <v>187617.95</v>
      </c>
      <c r="HQ58" s="2">
        <v>64228.38</v>
      </c>
      <c r="HR58" s="2">
        <v>8330819.1800000006</v>
      </c>
      <c r="JC58" s="2">
        <v>45748</v>
      </c>
      <c r="JE58" s="2">
        <v>3978453.42</v>
      </c>
      <c r="JG58" s="2">
        <v>1653389.45</v>
      </c>
      <c r="JH58" s="2">
        <v>2322227.29</v>
      </c>
      <c r="JI58" s="2">
        <v>904189.8</v>
      </c>
      <c r="JJ58" s="2">
        <v>432038.96</v>
      </c>
      <c r="JK58" s="2">
        <v>194514.16</v>
      </c>
      <c r="JL58" s="2">
        <v>430272.65</v>
      </c>
      <c r="JM58" s="2">
        <v>73527.850000000006</v>
      </c>
      <c r="JN58" s="2">
        <v>9988613.5800000019</v>
      </c>
    </row>
  </sheetData>
  <conditionalFormatting sqref="C29:C35 E29:P35 C37:C38 E37:P38 C40:C42 E40:P42 C44:C46 E44:P46 C48 E48:P48 G50">
    <cfRule type="cellIs" dxfId="11" priority="7" stopIfTrue="1" operator="lessThan">
      <formula>0</formula>
    </cfRule>
    <cfRule type="cellIs" dxfId="10" priority="8" stopIfTrue="1" operator="greaterThanOrEqual">
      <formula>0</formula>
    </cfRule>
  </conditionalFormatting>
  <conditionalFormatting sqref="R29:R35 R37">
    <cfRule type="cellIs" dxfId="9" priority="5" stopIfTrue="1" operator="greaterThanOrEqual">
      <formula>0</formula>
    </cfRule>
    <cfRule type="cellIs" dxfId="8" priority="6" stopIfTrue="1" operator="lessThan">
      <formula>0</formula>
    </cfRule>
  </conditionalFormatting>
  <conditionalFormatting sqref="R40:R42 R44:R46 R48">
    <cfRule type="cellIs" dxfId="7" priority="3" stopIfTrue="1" operator="lessThan">
      <formula>0</formula>
    </cfRule>
    <cfRule type="cellIs" dxfId="6" priority="4" stopIfTrue="1" operator="greaterThanOrEqual">
      <formula>0</formula>
    </cfRule>
  </conditionalFormatting>
  <pageMargins left="0.25" right="0.25" top="0.25" bottom="0.25" header="0.5" footer="0.5"/>
  <pageSetup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7133F-066E-4205-A828-58DBB32FAC12}">
  <sheetPr>
    <tabColor theme="4" tint="-0.249977111117893"/>
    <pageSetUpPr fitToPage="1"/>
  </sheetPr>
  <dimension ref="A1:IY103"/>
  <sheetViews>
    <sheetView zoomScale="90" zoomScaleNormal="90" zoomScaleSheetLayoutView="80" workbookViewId="0">
      <selection activeCell="X23" sqref="X23"/>
    </sheetView>
  </sheetViews>
  <sheetFormatPr defaultRowHeight="12.75" x14ac:dyDescent="0.2"/>
  <cols>
    <col min="1" max="1" width="33.85546875" style="2" customWidth="1"/>
    <col min="2" max="2" width="1.28515625" style="2" customWidth="1"/>
    <col min="3" max="3" width="11.5703125" style="2" customWidth="1"/>
    <col min="4" max="4" width="1.28515625" style="2" customWidth="1"/>
    <col min="5" max="16" width="8.7109375" style="2" customWidth="1"/>
    <col min="17" max="17" width="1.28515625" style="2" customWidth="1"/>
    <col min="18" max="18" width="9.7109375" style="2" customWidth="1"/>
    <col min="19" max="16384" width="9.140625" style="2"/>
  </cols>
  <sheetData>
    <row r="1" spans="1:259" ht="19.5" x14ac:dyDescent="0.4">
      <c r="A1" s="1" t="s">
        <v>0</v>
      </c>
    </row>
    <row r="2" spans="1:259" ht="19.5" x14ac:dyDescent="0.4">
      <c r="A2" s="3" t="s">
        <v>1</v>
      </c>
    </row>
    <row r="3" spans="1:259" ht="10.5" customHeight="1" x14ac:dyDescent="0.25">
      <c r="A3" s="4"/>
    </row>
    <row r="4" spans="1:259" ht="19.5" x14ac:dyDescent="0.4">
      <c r="A4" s="5" t="s">
        <v>2</v>
      </c>
      <c r="C4" s="6" t="s">
        <v>3</v>
      </c>
      <c r="E4" s="7">
        <v>45292</v>
      </c>
      <c r="F4" s="7">
        <v>45323</v>
      </c>
      <c r="G4" s="7">
        <v>45352</v>
      </c>
      <c r="H4" s="7">
        <v>45383</v>
      </c>
      <c r="I4" s="7">
        <v>45413</v>
      </c>
      <c r="J4" s="7">
        <v>45444</v>
      </c>
      <c r="K4" s="7">
        <v>45474</v>
      </c>
      <c r="L4" s="7">
        <v>45505</v>
      </c>
      <c r="M4" s="7">
        <v>45536</v>
      </c>
      <c r="N4" s="7">
        <v>45566</v>
      </c>
      <c r="O4" s="7">
        <v>45597</v>
      </c>
      <c r="P4" s="7">
        <v>45627</v>
      </c>
      <c r="R4" s="8" t="s">
        <v>4</v>
      </c>
    </row>
    <row r="5" spans="1:259" x14ac:dyDescent="0.2">
      <c r="A5" s="9" t="s">
        <v>5</v>
      </c>
      <c r="C5" s="10">
        <f>SUM(E5:P5)</f>
        <v>228.23277155</v>
      </c>
      <c r="E5" s="11">
        <f>IF(SUM([1]Data!IU9:IU16)=0,"",SUM([1]Data!IU9:IU16))</f>
        <v>16.508458100000002</v>
      </c>
      <c r="F5" s="11">
        <f>IF(SUM([1]Data!IV9:IV16)=0,"",SUM([1]Data!IV9:IV16))</f>
        <v>18.299236110000002</v>
      </c>
      <c r="G5" s="11">
        <f>IF(SUM([1]Data!IW9:IW16)=0,"",SUM([1]Data!IW9:IW16))</f>
        <v>14.618488280000003</v>
      </c>
      <c r="H5" s="11">
        <f>IF(SUM([1]Data!IX9:IX16)=0,"",SUM([1]Data!IX9:IX16))</f>
        <v>18.673253499999998</v>
      </c>
      <c r="I5" s="11">
        <f>IF(SUM([1]Data!IY9:IY16)=0,"",SUM([1]Data!IY9:IY16))</f>
        <v>17.179078330000003</v>
      </c>
      <c r="J5" s="11">
        <f>IF(SUM([1]Data!IZ9:IZ16)=0,"",SUM([1]Data!IZ9:IZ16))</f>
        <v>17.121948040000003</v>
      </c>
      <c r="K5" s="11">
        <f>IF(SUM([1]Data!JA9:JA16)=0,"",SUM([1]Data!JA9:JA16))</f>
        <v>18.091904630000002</v>
      </c>
      <c r="L5" s="11">
        <f>IF(SUM([1]Data!JB9:JB16)=0,"",SUM([1]Data!JB9:JB16))</f>
        <v>22.849488660000006</v>
      </c>
      <c r="M5" s="11">
        <f>IF(SUM([1]Data!JC9:JC16)=0,"",SUM([1]Data!JC9:JC16))</f>
        <v>22.330216050000004</v>
      </c>
      <c r="N5" s="11">
        <f>IF(SUM([1]Data!JD9:JD16)=0,"",SUM([1]Data!JD9:JD16))</f>
        <v>18.131655079999998</v>
      </c>
      <c r="O5" s="11">
        <f>IF(SUM([1]Data!JE9:JE16)=0,"",SUM([1]Data!JE9:JE16))</f>
        <v>24.412302349999997</v>
      </c>
      <c r="P5" s="11">
        <f>IF(SUM([1]Data!JF9:JF16)=0,"",SUM([1]Data!JF9:JF16))</f>
        <v>20.016742419999996</v>
      </c>
      <c r="R5" s="12">
        <f>SUM($E5:N5)</f>
        <v>183.80372678000001</v>
      </c>
      <c r="S5" s="13"/>
      <c r="T5" s="14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259" x14ac:dyDescent="0.2">
      <c r="A6" s="9" t="s">
        <v>6</v>
      </c>
      <c r="C6" s="15">
        <f>SUM(E6:P6)</f>
        <v>113.35222340000001</v>
      </c>
      <c r="E6" s="16">
        <f>IF(SUM([1]Data!IU21:IU28)=0,"",SUM([1]Data!IU21:IU28))</f>
        <v>7.6705380299999995</v>
      </c>
      <c r="F6" s="16">
        <f>IF(SUM([1]Data!IV21:IV28)=0,"",SUM([1]Data!IV21:IV28))</f>
        <v>9.0841798100000002</v>
      </c>
      <c r="G6" s="16">
        <f>IF(SUM([1]Data!IW21:IW28)=0,"",SUM([1]Data!IW21:IW28))</f>
        <v>7.7321593599999998</v>
      </c>
      <c r="H6" s="16">
        <f>IF(SUM([1]Data!IX21:IX28)=0,"",SUM([1]Data!IX21:IX28))</f>
        <v>8.1962668300000008</v>
      </c>
      <c r="I6" s="16">
        <f>IF(SUM([1]Data!IY21:IY28)=0,"",SUM([1]Data!IY21:IY28))</f>
        <v>9.1656196099999985</v>
      </c>
      <c r="J6" s="16">
        <f>IF(SUM([1]Data!IZ21:IZ28)=0,"",SUM([1]Data!IZ21:IZ28))</f>
        <v>9.6583525899999998</v>
      </c>
      <c r="K6" s="16">
        <f>IF(SUM([1]Data!JA21:JA28)=0,"",SUM([1]Data!JA21:JA28))</f>
        <v>8.5474969000000023</v>
      </c>
      <c r="L6" s="16">
        <f>IF(SUM([1]Data!JB21:JB28)=0,"",SUM([1]Data!JB21:JB28))</f>
        <v>11.09453738</v>
      </c>
      <c r="M6" s="16">
        <f>IF(SUM([1]Data!JC21:JC28)=0,"",SUM([1]Data!JC21:JC28))</f>
        <v>11.667241630000001</v>
      </c>
      <c r="N6" s="16">
        <f>IF(SUM([1]Data!JD21:JD28)=0,"",SUM([1]Data!JD21:JD28))</f>
        <v>10.147173759999999</v>
      </c>
      <c r="O6" s="16">
        <f>IF(SUM([1]Data!JE21:JE28)=0,"",SUM([1]Data!JE21:JE28))</f>
        <v>10.728163659999998</v>
      </c>
      <c r="P6" s="16">
        <f>IF(SUM([1]Data!JF21:JF28)=0,"",SUM([1]Data!JF21:JF28))</f>
        <v>9.6604938400000009</v>
      </c>
      <c r="R6" s="17">
        <f>SUM($E6:N6)</f>
        <v>92.96356590000002</v>
      </c>
      <c r="T6" s="14"/>
    </row>
    <row r="7" spans="1:259" x14ac:dyDescent="0.2">
      <c r="A7" s="9" t="s">
        <v>7</v>
      </c>
      <c r="C7" s="10">
        <f>SUM(C5:C6)</f>
        <v>341.58499495000001</v>
      </c>
      <c r="E7" s="11">
        <f>IF(OR(E5="",E6=""),"",SUM(E5:E6))</f>
        <v>24.178996130000002</v>
      </c>
      <c r="F7" s="11">
        <f t="shared" ref="F7:P7" si="0">IF(OR(F5="",F6=""),"",SUM(F5:F6))</f>
        <v>27.383415920000004</v>
      </c>
      <c r="G7" s="11">
        <f t="shared" si="0"/>
        <v>22.350647640000002</v>
      </c>
      <c r="H7" s="11">
        <f t="shared" si="0"/>
        <v>26.86952033</v>
      </c>
      <c r="I7" s="11">
        <f t="shared" si="0"/>
        <v>26.344697940000003</v>
      </c>
      <c r="J7" s="11">
        <f t="shared" si="0"/>
        <v>26.780300630000003</v>
      </c>
      <c r="K7" s="11">
        <f t="shared" si="0"/>
        <v>26.639401530000004</v>
      </c>
      <c r="L7" s="11">
        <f t="shared" si="0"/>
        <v>33.944026040000004</v>
      </c>
      <c r="M7" s="11">
        <f t="shared" si="0"/>
        <v>33.997457680000004</v>
      </c>
      <c r="N7" s="11">
        <f t="shared" si="0"/>
        <v>28.278828839999996</v>
      </c>
      <c r="O7" s="11">
        <f t="shared" si="0"/>
        <v>35.140466009999997</v>
      </c>
      <c r="P7" s="11">
        <f t="shared" si="0"/>
        <v>29.677236259999997</v>
      </c>
      <c r="R7" s="12">
        <f>SUM(R5:R6)</f>
        <v>276.76729268000003</v>
      </c>
      <c r="T7" s="14"/>
    </row>
    <row r="8" spans="1:259" ht="14.25" x14ac:dyDescent="0.2">
      <c r="A8" s="9"/>
      <c r="B8" s="16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8"/>
      <c r="IX8" s="2">
        <v>0.42182910000000001</v>
      </c>
      <c r="IY8" s="19">
        <f>AVERAGE(IV8:IX8)</f>
        <v>0.42182910000000001</v>
      </c>
    </row>
    <row r="9" spans="1:259" x14ac:dyDescent="0.2">
      <c r="A9" s="9" t="s">
        <v>8</v>
      </c>
      <c r="C9" s="10">
        <f>SUM(E9:P9)</f>
        <v>253.96689149999997</v>
      </c>
      <c r="E9" s="11">
        <f>IF([1]Data!IU33=0,"",[1]Data!IU33*0.9)</f>
        <v>18.793991699999999</v>
      </c>
      <c r="F9" s="11">
        <f>IF([1]Data!IV33=0,"",[1]Data!IV33*0.9)</f>
        <v>37.516154399999998</v>
      </c>
      <c r="G9" s="11">
        <f>IF([1]Data!IW33=0,"",[1]Data!IW33*0.9)</f>
        <v>13.332247200000001</v>
      </c>
      <c r="H9" s="11">
        <f>IF([1]Data!IX33=0,"",[1]Data!IX33*0.9)</f>
        <v>14.5198278</v>
      </c>
      <c r="I9" s="11">
        <f>IF([1]Data!IY33=0,"",[1]Data!IY33*0.9)</f>
        <v>13.585833000000001</v>
      </c>
      <c r="J9" s="11">
        <f>IF([1]Data!IZ33=0,"",[1]Data!IZ33*0.9)</f>
        <v>18.3705876</v>
      </c>
      <c r="K9" s="11">
        <f>IF([1]Data!JA33=0,"",[1]Data!JA33*0.9)</f>
        <v>20.420736299999998</v>
      </c>
      <c r="L9" s="11">
        <f>IF([1]Data!JB33=0,"",[1]Data!JB33*0.9)</f>
        <v>29.107931400000002</v>
      </c>
      <c r="M9" s="11">
        <f>IF([1]Data!JC33=0,"",[1]Data!JC33*0.9)</f>
        <v>22.229701200000001</v>
      </c>
      <c r="N9" s="11">
        <f>IF([1]Data!JD33=0,"",[1]Data!JD33*0.9)</f>
        <v>18.1891845</v>
      </c>
      <c r="O9" s="11">
        <f>IF([1]Data!JE33=0,"",[1]Data!JE33*0.9)</f>
        <v>23.913427499999997</v>
      </c>
      <c r="P9" s="11">
        <f>IF([1]Data!JF33=0,"",[1]Data!JF33*0.9)</f>
        <v>23.9872689</v>
      </c>
      <c r="R9" s="12">
        <f>SUM($E9:N9)</f>
        <v>206.06619509999999</v>
      </c>
      <c r="S9" s="13"/>
      <c r="T9" s="14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</row>
    <row r="10" spans="1:259" x14ac:dyDescent="0.2">
      <c r="A10" s="9" t="s">
        <v>9</v>
      </c>
      <c r="C10" s="15">
        <f>SUM(E10:P10)</f>
        <v>123.79198140000001</v>
      </c>
      <c r="E10" s="16">
        <f>IF([1]Data!IU34=0,"",[1]Data!IU34*0.9)</f>
        <v>9.9514152000000013</v>
      </c>
      <c r="F10" s="16">
        <f>IF([1]Data!IV34=0,"",[1]Data!IV34*0.9)</f>
        <v>8.8319115000000004</v>
      </c>
      <c r="G10" s="16">
        <f>IF([1]Data!IW34=0,"",[1]Data!IW34*0.9)</f>
        <v>6.2133525000000001</v>
      </c>
      <c r="H10" s="16">
        <f>IF([1]Data!IX34=0,"",[1]Data!IX34*0.9)</f>
        <v>12.640065300000002</v>
      </c>
      <c r="I10" s="16">
        <f>IF([1]Data!IY34=0,"",[1]Data!IY34*0.9)</f>
        <v>7.9823646000000004</v>
      </c>
      <c r="J10" s="16">
        <f>IF([1]Data!IZ34=0,"",[1]Data!IZ34*0.9)</f>
        <v>7.0435170000000005</v>
      </c>
      <c r="K10" s="16">
        <f>IF([1]Data!JA34=0,"",[1]Data!JA34*0.9)</f>
        <v>11.060592300000001</v>
      </c>
      <c r="L10" s="16">
        <f>IF([1]Data!JB34=0,"",[1]Data!JB34*0.9)</f>
        <v>11.9378592</v>
      </c>
      <c r="M10" s="16">
        <f>IF([1]Data!JC34=0,"",[1]Data!JC34*0.9)</f>
        <v>11.7928233</v>
      </c>
      <c r="N10" s="16">
        <f>IF([1]Data!JD34=0,"",[1]Data!JD34*0.9)</f>
        <v>6.9439311000000004</v>
      </c>
      <c r="O10" s="16">
        <f>IF([1]Data!JE34=0,"",[1]Data!JE34*0.9)</f>
        <v>17.430483600000002</v>
      </c>
      <c r="P10" s="16">
        <f>IF([1]Data!JF34=0,"",[1]Data!JF34*0.9)</f>
        <v>11.963665799999999</v>
      </c>
      <c r="R10" s="17">
        <f>SUM($E10:N10)</f>
        <v>94.397832000000008</v>
      </c>
      <c r="S10" s="20"/>
      <c r="T10" s="14"/>
    </row>
    <row r="11" spans="1:259" x14ac:dyDescent="0.2">
      <c r="A11" s="9" t="s">
        <v>10</v>
      </c>
      <c r="C11" s="10">
        <f>SUM(C9:C10)</f>
        <v>377.75887289999997</v>
      </c>
      <c r="E11" s="11">
        <f>IF(E9="","",SUM(E9:E10))</f>
        <v>28.745406899999999</v>
      </c>
      <c r="F11" s="11">
        <f t="shared" ref="F11:P11" si="1">IF(F9="","",SUM(F9:F10))</f>
        <v>46.348065899999995</v>
      </c>
      <c r="G11" s="11">
        <f t="shared" si="1"/>
        <v>19.5455997</v>
      </c>
      <c r="H11" s="11">
        <f t="shared" si="1"/>
        <v>27.159893100000001</v>
      </c>
      <c r="I11" s="11">
        <f t="shared" si="1"/>
        <v>21.568197600000001</v>
      </c>
      <c r="J11" s="11">
        <f t="shared" si="1"/>
        <v>25.414104600000002</v>
      </c>
      <c r="K11" s="11">
        <f t="shared" si="1"/>
        <v>31.481328599999998</v>
      </c>
      <c r="L11" s="11">
        <f t="shared" si="1"/>
        <v>41.045790600000004</v>
      </c>
      <c r="M11" s="11">
        <f t="shared" si="1"/>
        <v>34.022524500000003</v>
      </c>
      <c r="N11" s="11">
        <f t="shared" si="1"/>
        <v>25.1331156</v>
      </c>
      <c r="O11" s="11">
        <f t="shared" si="1"/>
        <v>41.3439111</v>
      </c>
      <c r="P11" s="11">
        <f t="shared" si="1"/>
        <v>35.950934699999998</v>
      </c>
      <c r="R11" s="12">
        <f>SUM(R9:R10)</f>
        <v>300.46402710000001</v>
      </c>
      <c r="T11" s="14"/>
    </row>
    <row r="12" spans="1:259" x14ac:dyDescent="0.2">
      <c r="A12" s="9"/>
      <c r="B12" s="16"/>
      <c r="C12" s="15"/>
      <c r="D12" s="16"/>
      <c r="E12" s="11" t="str">
        <f>IF(OR(E5="",E8=""),"",SUM(E5,E8))</f>
        <v/>
      </c>
      <c r="F12" s="11" t="str">
        <f t="shared" ref="F12:P12" si="2">IF(OR(F5="",F8=""),"",SUM(F5,F8))</f>
        <v/>
      </c>
      <c r="G12" s="11" t="str">
        <f t="shared" si="2"/>
        <v/>
      </c>
      <c r="H12" s="11" t="str">
        <f t="shared" si="2"/>
        <v/>
      </c>
      <c r="I12" s="11" t="str">
        <f t="shared" si="2"/>
        <v/>
      </c>
      <c r="J12" s="11" t="str">
        <f t="shared" si="2"/>
        <v/>
      </c>
      <c r="K12" s="11" t="str">
        <f t="shared" si="2"/>
        <v/>
      </c>
      <c r="L12" s="11" t="str">
        <f t="shared" si="2"/>
        <v/>
      </c>
      <c r="M12" s="11" t="str">
        <f t="shared" si="2"/>
        <v/>
      </c>
      <c r="N12" s="11" t="str">
        <f t="shared" si="2"/>
        <v/>
      </c>
      <c r="O12" s="11" t="str">
        <f t="shared" si="2"/>
        <v/>
      </c>
      <c r="P12" s="11" t="str">
        <f t="shared" si="2"/>
        <v/>
      </c>
      <c r="Q12" s="16"/>
      <c r="R12" s="18"/>
    </row>
    <row r="13" spans="1:259" x14ac:dyDescent="0.2">
      <c r="A13" s="21" t="s">
        <v>11</v>
      </c>
      <c r="B13" s="11"/>
      <c r="C13" s="10">
        <f>SUM(C7,C11)</f>
        <v>719.34386784999992</v>
      </c>
      <c r="D13" s="11"/>
      <c r="E13" s="11">
        <f>IF(OR(E7="",E11=""),"",SUM(E7,E11))</f>
        <v>52.924403030000001</v>
      </c>
      <c r="F13" s="11">
        <f t="shared" ref="F13:P13" si="3">IF(OR(F7="",F11=""),"",SUM(F7,F11))</f>
        <v>73.731481819999999</v>
      </c>
      <c r="G13" s="11">
        <f t="shared" si="3"/>
        <v>41.896247340000002</v>
      </c>
      <c r="H13" s="11">
        <f t="shared" si="3"/>
        <v>54.029413430000005</v>
      </c>
      <c r="I13" s="11">
        <f t="shared" si="3"/>
        <v>47.912895540000008</v>
      </c>
      <c r="J13" s="11">
        <f t="shared" si="3"/>
        <v>52.194405230000001</v>
      </c>
      <c r="K13" s="11">
        <f t="shared" si="3"/>
        <v>58.120730129999998</v>
      </c>
      <c r="L13" s="11">
        <f t="shared" si="3"/>
        <v>74.989816640000015</v>
      </c>
      <c r="M13" s="11">
        <f t="shared" si="3"/>
        <v>68.01998218</v>
      </c>
      <c r="N13" s="11">
        <f t="shared" si="3"/>
        <v>53.411944439999999</v>
      </c>
      <c r="O13" s="11">
        <f t="shared" si="3"/>
        <v>76.484377109999997</v>
      </c>
      <c r="P13" s="11">
        <f t="shared" si="3"/>
        <v>65.628170959999991</v>
      </c>
      <c r="Q13" s="11"/>
      <c r="R13" s="22">
        <f>SUM(R7,R11)</f>
        <v>577.23131978000004</v>
      </c>
    </row>
    <row r="14" spans="1:259" x14ac:dyDescent="0.2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5"/>
    </row>
    <row r="15" spans="1:259" x14ac:dyDescent="0.2">
      <c r="A15" s="2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T15" s="11"/>
    </row>
    <row r="16" spans="1:259" ht="19.5" x14ac:dyDescent="0.4">
      <c r="A16" s="5" t="s">
        <v>12</v>
      </c>
      <c r="E16" s="7">
        <v>45658</v>
      </c>
      <c r="F16" s="7">
        <v>45689</v>
      </c>
      <c r="G16" s="7">
        <v>45717</v>
      </c>
      <c r="H16" s="7">
        <v>45748</v>
      </c>
      <c r="I16" s="7">
        <v>45778</v>
      </c>
      <c r="J16" s="7">
        <v>45809</v>
      </c>
      <c r="K16" s="7">
        <v>45839</v>
      </c>
      <c r="L16" s="7">
        <v>45870</v>
      </c>
      <c r="M16" s="7">
        <v>45901</v>
      </c>
      <c r="N16" s="7">
        <v>45931</v>
      </c>
      <c r="O16" s="7">
        <v>45962</v>
      </c>
      <c r="P16" s="7">
        <v>45992</v>
      </c>
      <c r="Q16" s="7">
        <v>42370</v>
      </c>
      <c r="R16" s="8" t="str">
        <f>R4</f>
        <v>YTD Oct</v>
      </c>
      <c r="IY16" s="26" t="e">
        <f>AVERAGE(IV16:IX16)</f>
        <v>#DIV/0!</v>
      </c>
    </row>
    <row r="17" spans="1:259" x14ac:dyDescent="0.2">
      <c r="A17" s="9" t="s">
        <v>5</v>
      </c>
      <c r="E17" s="11">
        <f>IF(SUM([1]Data!JG9:JG16)=0,"",SUM([1]Data!JG9:JG16))</f>
        <v>21.544996209999997</v>
      </c>
      <c r="F17" s="11">
        <f>IF(SUM([1]Data!JH9:JH16)=0,"",SUM([1]Data!JH9:JH16))</f>
        <v>29.400495280000001</v>
      </c>
      <c r="G17" s="11">
        <f>IF(SUM([1]Data!JI9:JI16)=0,"",SUM([1]Data!JI9:JI16))</f>
        <v>20.974315240000003</v>
      </c>
      <c r="H17" s="11">
        <f>IF(SUM([1]Data!JJ9:JJ16)=0,"",SUM([1]Data!JJ9:JJ16))</f>
        <v>20.847321990000001</v>
      </c>
      <c r="I17" s="11">
        <f>IF(SUM([1]Data!JK9:JK16)=0,"",SUM([1]Data!JK9:JK16))</f>
        <v>22.636698259999999</v>
      </c>
      <c r="J17" s="11">
        <f>IF(SUM([1]Data!JL9:JL16)=0,"",SUM([1]Data!JL9:JL16))</f>
        <v>22.031051949999998</v>
      </c>
      <c r="K17" s="11">
        <f>IF(SUM([1]Data!JM9:JM16)=0,"",SUM([1]Data!JM9:JM16))</f>
        <v>20.61459353</v>
      </c>
      <c r="L17" s="11">
        <f>IF(SUM([1]Data!JN9:JN16)=0,"",SUM([1]Data!JN9:JN16))</f>
        <v>28.176978290000001</v>
      </c>
      <c r="M17" s="11">
        <f>IF(SUM([1]Data!JO9:JO16)=0,"",SUM([1]Data!JO9:JO16))</f>
        <v>28.097924280000001</v>
      </c>
      <c r="N17" s="11">
        <f>IF(SUM([1]Data!JP9:JP16)=0,"",SUM([1]Data!JP9:JP16))</f>
        <v>26.450501829999997</v>
      </c>
      <c r="O17" s="11" t="str">
        <f>IF(SUM([1]Data!JQ9:JQ16)=0,"",SUM([1]Data!JQ9:JQ16))</f>
        <v/>
      </c>
      <c r="P17" s="11" t="str">
        <f>IF(SUM([1]Data!JR9:JR16)=0,"",SUM([1]Data!JR9:JR16))</f>
        <v/>
      </c>
      <c r="R17" s="12">
        <f>SUM($E17:N17)</f>
        <v>240.77487686000001</v>
      </c>
      <c r="T17" s="13"/>
      <c r="U17" s="13"/>
      <c r="V17" s="13"/>
      <c r="W17" s="13"/>
      <c r="X17" s="13"/>
    </row>
    <row r="18" spans="1:259" x14ac:dyDescent="0.2">
      <c r="A18" s="9" t="s">
        <v>6</v>
      </c>
      <c r="E18" s="16">
        <f>IF(SUM([1]Data!JG21:JG28)=0,"",SUM([1]Data!JG21:JG28))</f>
        <v>11.035834879999996</v>
      </c>
      <c r="F18" s="16">
        <f>IF(SUM([1]Data!JH21:JH28)=0,"",SUM([1]Data!JH21:JH28))</f>
        <v>12.152904599999999</v>
      </c>
      <c r="G18" s="16">
        <f>IF(SUM([1]Data!JI21:JI28)=0,"",SUM([1]Data!JI21:JI28))</f>
        <v>9.6550910299999995</v>
      </c>
      <c r="H18" s="16">
        <f>IF(SUM([1]Data!JJ21:JJ28)=0,"",SUM([1]Data!JJ21:JJ28))</f>
        <v>10.40683464</v>
      </c>
      <c r="I18" s="16">
        <f>IF(SUM([1]Data!JK21:JK28)=0,"",SUM([1]Data!JK21:JK28))</f>
        <v>10.68884785</v>
      </c>
      <c r="J18" s="16">
        <f>IF(SUM([1]Data!JL21:JL28)=0,"",SUM([1]Data!JL21:JL28))</f>
        <v>10.40470725</v>
      </c>
      <c r="K18" s="16">
        <f>IF(SUM([1]Data!JM21:JM28)=0,"",SUM([1]Data!JM21:JM28))</f>
        <v>10.443106219999999</v>
      </c>
      <c r="L18" s="16">
        <f>IF(SUM([1]Data!JN21:JN28)=0,"",SUM([1]Data!JN21:JN28))</f>
        <v>14.10598847</v>
      </c>
      <c r="M18" s="16">
        <f>IF(SUM([1]Data!JO21:JO28)=0,"",SUM([1]Data!JO21:JO28))</f>
        <v>12.670471290000002</v>
      </c>
      <c r="N18" s="16">
        <f>IF(SUM([1]Data!JP21:JP28)=0,"",SUM([1]Data!JP21:JP28))</f>
        <v>12.905001839999999</v>
      </c>
      <c r="O18" s="16" t="str">
        <f>IF(SUM([1]Data!JQ21:JQ28)=0,"",SUM([1]Data!JQ21:JQ28))</f>
        <v/>
      </c>
      <c r="P18" s="16" t="str">
        <f>IF(SUM([1]Data!JR21:JR28)=0,"",SUM([1]Data!JR21:JR28))</f>
        <v/>
      </c>
      <c r="R18" s="17">
        <f>SUM($E18:N18)</f>
        <v>114.46878807</v>
      </c>
      <c r="T18" s="13"/>
    </row>
    <row r="19" spans="1:259" x14ac:dyDescent="0.2">
      <c r="A19" s="9" t="s">
        <v>7</v>
      </c>
      <c r="E19" s="11">
        <f t="shared" ref="E19:P19" si="4">IF(OR(E17="",E18=""),"",SUM(E17:E18))</f>
        <v>32.58083108999999</v>
      </c>
      <c r="F19" s="11">
        <f t="shared" si="4"/>
        <v>41.553399880000001</v>
      </c>
      <c r="G19" s="11">
        <f t="shared" si="4"/>
        <v>30.629406270000004</v>
      </c>
      <c r="H19" s="11">
        <f t="shared" si="4"/>
        <v>31.254156630000001</v>
      </c>
      <c r="I19" s="11">
        <f t="shared" si="4"/>
        <v>33.325546109999998</v>
      </c>
      <c r="J19" s="11">
        <f t="shared" si="4"/>
        <v>32.4357592</v>
      </c>
      <c r="K19" s="11">
        <f t="shared" si="4"/>
        <v>31.057699749999998</v>
      </c>
      <c r="L19" s="11">
        <f t="shared" si="4"/>
        <v>42.282966760000001</v>
      </c>
      <c r="M19" s="11">
        <f t="shared" si="4"/>
        <v>40.768395570000003</v>
      </c>
      <c r="N19" s="11">
        <f t="shared" si="4"/>
        <v>39.355503669999997</v>
      </c>
      <c r="O19" s="11" t="str">
        <f t="shared" si="4"/>
        <v/>
      </c>
      <c r="P19" s="11" t="str">
        <f t="shared" si="4"/>
        <v/>
      </c>
      <c r="R19" s="12">
        <f>SUM(R17:R18)</f>
        <v>355.24366493000002</v>
      </c>
      <c r="T19" s="27"/>
    </row>
    <row r="20" spans="1:259" ht="14.25" x14ac:dyDescent="0.2">
      <c r="A20" s="9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R20" s="18"/>
      <c r="IX20" s="2">
        <v>0.30997675000000002</v>
      </c>
      <c r="IY20" s="19">
        <f>AVERAGE(IV20:IX20)</f>
        <v>0.30997675000000002</v>
      </c>
    </row>
    <row r="21" spans="1:259" x14ac:dyDescent="0.2">
      <c r="A21" s="9" t="s">
        <v>8</v>
      </c>
      <c r="E21" s="11">
        <f>IF([1]Data!JG33=0,"",[1]Data!JG33*0.9)</f>
        <v>26.538596999999999</v>
      </c>
      <c r="F21" s="11">
        <f>IF([1]Data!JH33=0,"",[1]Data!JH33*0.9)</f>
        <v>41.092548299999997</v>
      </c>
      <c r="G21" s="11">
        <f>IF([1]Data!JI33=0,"",[1]Data!JI33*0.9)</f>
        <v>20.2549104</v>
      </c>
      <c r="H21" s="11">
        <f>IF([1]Data!JJ33=0,"",[1]Data!JJ33*0.9)</f>
        <v>21.673703700000001</v>
      </c>
      <c r="I21" s="11">
        <f>IF([1]Data!JK33=0,"",[1]Data!JK33*0.9)</f>
        <v>19.976163300000003</v>
      </c>
      <c r="J21" s="11">
        <f>IF([1]Data!JL33=0,"",[1]Data!JL33*0.9)</f>
        <v>21.036550500000001</v>
      </c>
      <c r="K21" s="11">
        <f>IF([1]Data!JM33=0,"",[1]Data!JM33*0.9)</f>
        <v>12.1384998</v>
      </c>
      <c r="L21" s="11">
        <f>IF([1]Data!JN33=0,"",[1]Data!JN33*0.9)</f>
        <v>20.059367399999999</v>
      </c>
      <c r="M21" s="11">
        <f>IF([1]Data!JO33=0,"",[1]Data!JO33*0.9)</f>
        <v>37.642635900000002</v>
      </c>
      <c r="N21" s="11">
        <f>IF([1]Data!JP33=0,"",[1]Data!JP33*0.9)</f>
        <v>27.723937500000002</v>
      </c>
      <c r="O21" s="11" t="str">
        <f>IF([1]Data!JQ33=0,"",[1]Data!JQ33*0.9)</f>
        <v/>
      </c>
      <c r="P21" s="11" t="str">
        <f>IF([1]Data!JR33=0,"",[1]Data!JR33*0.9)</f>
        <v/>
      </c>
      <c r="R21" s="12">
        <f>SUM($E21:N21)</f>
        <v>248.13691380000003</v>
      </c>
      <c r="T21" s="13"/>
      <c r="U21" s="13"/>
    </row>
    <row r="22" spans="1:259" x14ac:dyDescent="0.2">
      <c r="A22" s="9" t="s">
        <v>9</v>
      </c>
      <c r="E22" s="16">
        <f>IF([1]Data!JG34=0,"",[1]Data!JG34*0.9)</f>
        <v>11.6957466</v>
      </c>
      <c r="F22" s="16">
        <f>IF([1]Data!JH34=0,"",[1]Data!JH34*0.9)</f>
        <v>13.9994604</v>
      </c>
      <c r="G22" s="16">
        <f>IF([1]Data!JI34=0,"",[1]Data!JI34*0.9)</f>
        <v>14.283079200000001</v>
      </c>
      <c r="H22" s="16">
        <f>IF([1]Data!JJ34=0,"",[1]Data!JJ34*0.9)</f>
        <v>9.8855766000000003</v>
      </c>
      <c r="I22" s="16">
        <f>IF([1]Data!JK34=0,"",[1]Data!JK34*0.9)</f>
        <v>13.910012100000001</v>
      </c>
      <c r="J22" s="16">
        <f>IF([1]Data!JL34=0,"",[1]Data!JL34*0.9)</f>
        <v>13.816141199999999</v>
      </c>
      <c r="K22" s="16">
        <f>IF([1]Data!JM34=0,"",[1]Data!JM34*0.9)</f>
        <v>11.043662400000001</v>
      </c>
      <c r="L22" s="16">
        <f>IF([1]Data!JN34=0,"",[1]Data!JN34*0.9)</f>
        <v>14.4887607</v>
      </c>
      <c r="M22" s="16">
        <f>IF([1]Data!JO34=0,"",[1]Data!JO34*0.9)</f>
        <v>16.649751600000002</v>
      </c>
      <c r="N22" s="16">
        <f>IF([1]Data!JP34=0,"",[1]Data!JP34*0.9)</f>
        <v>13.367858399999999</v>
      </c>
      <c r="O22" s="16" t="str">
        <f>IF([1]Data!JQ34=0,"",[1]Data!JQ34*0.9)</f>
        <v/>
      </c>
      <c r="P22" s="16" t="str">
        <f>IF([1]Data!JR34=0,"",[1]Data!JR34*0.9)</f>
        <v/>
      </c>
      <c r="R22" s="17">
        <f>SUM($E22:N22)</f>
        <v>133.14004919999999</v>
      </c>
      <c r="T22" s="13"/>
      <c r="U22" s="20"/>
    </row>
    <row r="23" spans="1:259" x14ac:dyDescent="0.2">
      <c r="A23" s="9" t="s">
        <v>10</v>
      </c>
      <c r="E23" s="11">
        <f t="shared" ref="E23:P23" si="5">IF(E21="","",SUM(E21:E22))</f>
        <v>38.234343600000003</v>
      </c>
      <c r="F23" s="11">
        <f t="shared" si="5"/>
        <v>55.092008699999994</v>
      </c>
      <c r="G23" s="11">
        <f t="shared" si="5"/>
        <v>34.537989600000003</v>
      </c>
      <c r="H23" s="11">
        <f t="shared" si="5"/>
        <v>31.559280300000001</v>
      </c>
      <c r="I23" s="11">
        <f t="shared" si="5"/>
        <v>33.886175400000006</v>
      </c>
      <c r="J23" s="11">
        <f t="shared" si="5"/>
        <v>34.852691700000001</v>
      </c>
      <c r="K23" s="11">
        <f t="shared" si="5"/>
        <v>23.1821622</v>
      </c>
      <c r="L23" s="11">
        <f t="shared" si="5"/>
        <v>34.5481281</v>
      </c>
      <c r="M23" s="11">
        <f t="shared" si="5"/>
        <v>54.292387500000004</v>
      </c>
      <c r="N23" s="11">
        <f t="shared" si="5"/>
        <v>41.091795900000001</v>
      </c>
      <c r="O23" s="11" t="str">
        <f t="shared" si="5"/>
        <v/>
      </c>
      <c r="P23" s="11" t="str">
        <f t="shared" si="5"/>
        <v/>
      </c>
      <c r="R23" s="12">
        <f>SUM(R21:R22)</f>
        <v>381.27696300000002</v>
      </c>
      <c r="T23" s="13"/>
    </row>
    <row r="24" spans="1:259" x14ac:dyDescent="0.2">
      <c r="A24" s="9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R24" s="18"/>
    </row>
    <row r="25" spans="1:259" x14ac:dyDescent="0.2">
      <c r="A25" s="21" t="s">
        <v>11</v>
      </c>
      <c r="E25" s="11">
        <f t="shared" ref="E25:P25" si="6">IF(OR(E19="",E23=""),"",SUM(E19,E23))</f>
        <v>70.815174689999992</v>
      </c>
      <c r="F25" s="11">
        <f t="shared" si="6"/>
        <v>96.645408579999994</v>
      </c>
      <c r="G25" s="11">
        <f t="shared" si="6"/>
        <v>65.167395870000007</v>
      </c>
      <c r="H25" s="11">
        <f t="shared" si="6"/>
        <v>62.813436930000002</v>
      </c>
      <c r="I25" s="11">
        <f t="shared" si="6"/>
        <v>67.211721510000004</v>
      </c>
      <c r="J25" s="11">
        <f t="shared" si="6"/>
        <v>67.288450900000001</v>
      </c>
      <c r="K25" s="11">
        <f t="shared" si="6"/>
        <v>54.239861949999998</v>
      </c>
      <c r="L25" s="11">
        <f t="shared" si="6"/>
        <v>76.831094860000007</v>
      </c>
      <c r="M25" s="11">
        <f t="shared" si="6"/>
        <v>95.060783070000014</v>
      </c>
      <c r="N25" s="11">
        <f t="shared" si="6"/>
        <v>80.447299569999998</v>
      </c>
      <c r="O25" s="11" t="str">
        <f t="shared" si="6"/>
        <v/>
      </c>
      <c r="P25" s="11" t="str">
        <f t="shared" si="6"/>
        <v/>
      </c>
      <c r="R25" s="22">
        <f>SUM(R19,R23)</f>
        <v>736.52062793000005</v>
      </c>
    </row>
    <row r="26" spans="1:259" x14ac:dyDescent="0.2">
      <c r="A26" s="23"/>
      <c r="B26" s="25"/>
      <c r="C26" s="24"/>
      <c r="D26" s="25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5"/>
      <c r="R26" s="25"/>
    </row>
    <row r="27" spans="1:259" x14ac:dyDescent="0.2">
      <c r="A27" s="21"/>
      <c r="C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259" ht="19.5" x14ac:dyDescent="0.4">
      <c r="A28" s="5" t="s">
        <v>13</v>
      </c>
      <c r="C28" s="7"/>
      <c r="E28" s="28" t="s">
        <v>14</v>
      </c>
      <c r="F28" s="28" t="s">
        <v>15</v>
      </c>
      <c r="G28" s="28" t="s">
        <v>16</v>
      </c>
      <c r="H28" s="28" t="s">
        <v>17</v>
      </c>
      <c r="I28" s="28" t="s">
        <v>18</v>
      </c>
      <c r="J28" s="28" t="s">
        <v>19</v>
      </c>
      <c r="K28" s="28" t="s">
        <v>20</v>
      </c>
      <c r="L28" s="28" t="s">
        <v>21</v>
      </c>
      <c r="M28" s="28" t="s">
        <v>22</v>
      </c>
      <c r="N28" s="28" t="s">
        <v>23</v>
      </c>
      <c r="O28" s="28" t="s">
        <v>24</v>
      </c>
      <c r="P28" s="28" t="s">
        <v>25</v>
      </c>
      <c r="R28" s="8" t="str">
        <f>+R4</f>
        <v>YTD Oct</v>
      </c>
      <c r="IY28" s="26" t="e">
        <f>AVERAGE(IV28:IX28)</f>
        <v>#DIV/0!</v>
      </c>
    </row>
    <row r="29" spans="1:259" x14ac:dyDescent="0.2">
      <c r="A29" s="9" t="s">
        <v>5</v>
      </c>
      <c r="C29" s="11"/>
      <c r="E29" s="11">
        <f>IF(E17="","",ROUND((E17-E5),3))</f>
        <v>5.0369999999999999</v>
      </c>
      <c r="F29" s="11">
        <f>IF(F17="","",ROUND((F17-F5),3))</f>
        <v>11.101000000000001</v>
      </c>
      <c r="G29" s="11">
        <f t="shared" ref="G29:O30" si="7">IF(G17="","",ROUND((G17-G5),3))</f>
        <v>6.3559999999999999</v>
      </c>
      <c r="H29" s="11">
        <f t="shared" si="7"/>
        <v>2.1739999999999999</v>
      </c>
      <c r="I29" s="11">
        <f t="shared" si="7"/>
        <v>5.4580000000000002</v>
      </c>
      <c r="J29" s="11">
        <f t="shared" si="7"/>
        <v>4.9089999999999998</v>
      </c>
      <c r="K29" s="11">
        <f t="shared" si="7"/>
        <v>2.5230000000000001</v>
      </c>
      <c r="L29" s="11">
        <f t="shared" si="7"/>
        <v>5.327</v>
      </c>
      <c r="M29" s="11">
        <f t="shared" si="7"/>
        <v>5.7679999999999998</v>
      </c>
      <c r="N29" s="11">
        <f t="shared" si="7"/>
        <v>8.3190000000000008</v>
      </c>
      <c r="O29" s="11" t="str">
        <f t="shared" si="7"/>
        <v/>
      </c>
      <c r="P29" s="11" t="str">
        <f>IF(P17="","",ROUND((P17-P5),3))</f>
        <v/>
      </c>
      <c r="R29" s="12">
        <f>IF(R17&gt;0,R17-R5,"")</f>
        <v>56.971150080000001</v>
      </c>
    </row>
    <row r="30" spans="1:259" x14ac:dyDescent="0.2">
      <c r="A30" s="9" t="s">
        <v>6</v>
      </c>
      <c r="C30" s="16"/>
      <c r="E30" s="16">
        <f>IF(E18="","",ROUND((E18-E6),3))</f>
        <v>3.3650000000000002</v>
      </c>
      <c r="F30" s="16">
        <f>IF(F18="","",ROUND((F18-F6),3))</f>
        <v>3.069</v>
      </c>
      <c r="G30" s="16">
        <f>IF(G18="","",ROUND((G18-G6),3))</f>
        <v>1.923</v>
      </c>
      <c r="H30" s="16">
        <f t="shared" si="7"/>
        <v>2.2109999999999999</v>
      </c>
      <c r="I30" s="16">
        <f t="shared" si="7"/>
        <v>1.5229999999999999</v>
      </c>
      <c r="J30" s="16">
        <f t="shared" si="7"/>
        <v>0.746</v>
      </c>
      <c r="K30" s="16">
        <f t="shared" si="7"/>
        <v>1.8959999999999999</v>
      </c>
      <c r="L30" s="16">
        <f t="shared" si="7"/>
        <v>3.0110000000000001</v>
      </c>
      <c r="M30" s="16">
        <f t="shared" si="7"/>
        <v>1.0029999999999999</v>
      </c>
      <c r="N30" s="16">
        <f t="shared" si="7"/>
        <v>2.758</v>
      </c>
      <c r="O30" s="16" t="str">
        <f t="shared" si="7"/>
        <v/>
      </c>
      <c r="P30" s="16" t="str">
        <f>IF(P18="","",ROUND((P18-P6),3))</f>
        <v/>
      </c>
      <c r="R30" s="17">
        <f>IF(R18&gt;0,R18-R6,"")</f>
        <v>21.505222169999982</v>
      </c>
    </row>
    <row r="31" spans="1:259" x14ac:dyDescent="0.2">
      <c r="A31" s="9" t="s">
        <v>7</v>
      </c>
      <c r="C31" s="11"/>
      <c r="E31" s="11">
        <f>IF(E19="","",E29+E30)</f>
        <v>8.402000000000001</v>
      </c>
      <c r="F31" s="11">
        <f t="shared" ref="F31:O31" si="8">IF(F19="","",F29+F30)</f>
        <v>14.170000000000002</v>
      </c>
      <c r="G31" s="11">
        <f t="shared" si="8"/>
        <v>8.2789999999999999</v>
      </c>
      <c r="H31" s="11">
        <f t="shared" si="8"/>
        <v>4.3849999999999998</v>
      </c>
      <c r="I31" s="11">
        <f t="shared" si="8"/>
        <v>6.9809999999999999</v>
      </c>
      <c r="J31" s="11">
        <f t="shared" si="8"/>
        <v>5.6549999999999994</v>
      </c>
      <c r="K31" s="11">
        <f t="shared" si="8"/>
        <v>4.4190000000000005</v>
      </c>
      <c r="L31" s="11">
        <f t="shared" si="8"/>
        <v>8.338000000000001</v>
      </c>
      <c r="M31" s="11">
        <f t="shared" si="8"/>
        <v>6.7709999999999999</v>
      </c>
      <c r="N31" s="11">
        <f t="shared" si="8"/>
        <v>11.077000000000002</v>
      </c>
      <c r="O31" s="11" t="str">
        <f t="shared" si="8"/>
        <v/>
      </c>
      <c r="P31" s="11" t="str">
        <f>IF(P19="","",P29+P30)</f>
        <v/>
      </c>
      <c r="R31" s="12">
        <f>IF(R19&gt;0,R29+R30,"")</f>
        <v>78.476372249999983</v>
      </c>
    </row>
    <row r="32" spans="1:259" x14ac:dyDescent="0.2">
      <c r="A32" s="9"/>
      <c r="C32" s="11"/>
      <c r="E32" s="11" t="str">
        <f t="shared" ref="E32:O32" si="9">IF(E20="","",E20-E11)</f>
        <v/>
      </c>
      <c r="F32" s="11" t="str">
        <f t="shared" si="9"/>
        <v/>
      </c>
      <c r="G32" s="11" t="str">
        <f t="shared" si="9"/>
        <v/>
      </c>
      <c r="H32" s="11" t="str">
        <f t="shared" si="9"/>
        <v/>
      </c>
      <c r="I32" s="11" t="str">
        <f t="shared" si="9"/>
        <v/>
      </c>
      <c r="J32" s="11" t="str">
        <f t="shared" si="9"/>
        <v/>
      </c>
      <c r="K32" s="11" t="str">
        <f t="shared" si="9"/>
        <v/>
      </c>
      <c r="L32" s="11" t="str">
        <f t="shared" si="9"/>
        <v/>
      </c>
      <c r="M32" s="11" t="str">
        <f t="shared" si="9"/>
        <v/>
      </c>
      <c r="N32" s="11" t="str">
        <f t="shared" si="9"/>
        <v/>
      </c>
      <c r="O32" s="11" t="str">
        <f t="shared" si="9"/>
        <v/>
      </c>
      <c r="P32" s="11" t="str">
        <f>IF(P20="","",P20-P11)</f>
        <v/>
      </c>
      <c r="R32" s="12" t="str">
        <f>IF(R20="","",R20-R11)</f>
        <v/>
      </c>
    </row>
    <row r="33" spans="1:259" x14ac:dyDescent="0.2">
      <c r="A33" s="9" t="s">
        <v>8</v>
      </c>
      <c r="C33" s="11"/>
      <c r="E33" s="11">
        <f>IF(E21="","",ROUND((E21-E9),3))</f>
        <v>7.7450000000000001</v>
      </c>
      <c r="F33" s="11">
        <f>IF(F21="","",ROUND((F21-F9),3))</f>
        <v>3.5760000000000001</v>
      </c>
      <c r="G33" s="11">
        <f t="shared" ref="G33:O34" si="10">IF(G21="","",ROUND((G21-G9),3))</f>
        <v>6.923</v>
      </c>
      <c r="H33" s="11">
        <f t="shared" si="10"/>
        <v>7.1539999999999999</v>
      </c>
      <c r="I33" s="11">
        <f t="shared" si="10"/>
        <v>6.39</v>
      </c>
      <c r="J33" s="11">
        <f t="shared" si="10"/>
        <v>2.6659999999999999</v>
      </c>
      <c r="K33" s="11">
        <f t="shared" si="10"/>
        <v>-8.282</v>
      </c>
      <c r="L33" s="11">
        <f t="shared" si="10"/>
        <v>-9.0489999999999995</v>
      </c>
      <c r="M33" s="11">
        <f t="shared" si="10"/>
        <v>15.413</v>
      </c>
      <c r="N33" s="11">
        <f t="shared" si="10"/>
        <v>9.5350000000000001</v>
      </c>
      <c r="O33" s="11" t="str">
        <f t="shared" si="10"/>
        <v/>
      </c>
      <c r="P33" s="11" t="str">
        <f>IF(P21="","",ROUND((P21-P9),3))</f>
        <v/>
      </c>
      <c r="R33" s="12">
        <f>IF(R21&gt;0,R21-R9,"")</f>
        <v>42.070718700000043</v>
      </c>
      <c r="IY33" s="2">
        <v>15.095370000000001</v>
      </c>
    </row>
    <row r="34" spans="1:259" x14ac:dyDescent="0.2">
      <c r="A34" s="9" t="s">
        <v>9</v>
      </c>
      <c r="C34" s="16"/>
      <c r="E34" s="16">
        <f>IF(E22="","",ROUND((E22-E10),3))</f>
        <v>1.744</v>
      </c>
      <c r="F34" s="16">
        <f>IF(F22="","",ROUND((F22-F10),3))</f>
        <v>5.1680000000000001</v>
      </c>
      <c r="G34" s="16">
        <f>IF(G22="","",ROUND((G22-G10),3))</f>
        <v>8.07</v>
      </c>
      <c r="H34" s="16">
        <f t="shared" si="10"/>
        <v>-2.754</v>
      </c>
      <c r="I34" s="16">
        <f t="shared" si="10"/>
        <v>5.9279999999999999</v>
      </c>
      <c r="J34" s="16">
        <f t="shared" si="10"/>
        <v>6.7729999999999997</v>
      </c>
      <c r="K34" s="16">
        <f t="shared" si="10"/>
        <v>-1.7000000000000001E-2</v>
      </c>
      <c r="L34" s="16">
        <f t="shared" si="10"/>
        <v>2.5510000000000002</v>
      </c>
      <c r="M34" s="16">
        <f t="shared" si="10"/>
        <v>4.8570000000000002</v>
      </c>
      <c r="N34" s="16">
        <f t="shared" si="10"/>
        <v>6.4240000000000004</v>
      </c>
      <c r="O34" s="16" t="str">
        <f t="shared" si="10"/>
        <v/>
      </c>
      <c r="P34" s="16" t="str">
        <f>IF(P22="","",ROUND((P22-P10),3))</f>
        <v/>
      </c>
      <c r="R34" s="17">
        <f>IF(R22&gt;0,R22-R10,"")</f>
        <v>38.742217199999985</v>
      </c>
      <c r="IY34" s="2">
        <v>8.5201100000000007</v>
      </c>
    </row>
    <row r="35" spans="1:259" x14ac:dyDescent="0.2">
      <c r="A35" s="9" t="s">
        <v>10</v>
      </c>
      <c r="C35" s="11"/>
      <c r="E35" s="11">
        <f>IF(E23="","",E33+E34)</f>
        <v>9.4890000000000008</v>
      </c>
      <c r="F35" s="11">
        <f t="shared" ref="F35:O35" si="11">IF(F23="","",F33+F34)</f>
        <v>8.7439999999999998</v>
      </c>
      <c r="G35" s="11">
        <f t="shared" si="11"/>
        <v>14.993</v>
      </c>
      <c r="H35" s="11">
        <f t="shared" si="11"/>
        <v>4.4000000000000004</v>
      </c>
      <c r="I35" s="11">
        <f t="shared" si="11"/>
        <v>12.318</v>
      </c>
      <c r="J35" s="11">
        <f t="shared" si="11"/>
        <v>9.4390000000000001</v>
      </c>
      <c r="K35" s="11">
        <f t="shared" si="11"/>
        <v>-8.2989999999999995</v>
      </c>
      <c r="L35" s="11">
        <f t="shared" si="11"/>
        <v>-6.4979999999999993</v>
      </c>
      <c r="M35" s="11">
        <f t="shared" si="11"/>
        <v>20.27</v>
      </c>
      <c r="N35" s="11">
        <f t="shared" si="11"/>
        <v>15.959</v>
      </c>
      <c r="O35" s="11" t="str">
        <f t="shared" si="11"/>
        <v/>
      </c>
      <c r="P35" s="11" t="str">
        <f>IF(P23="","",P33+P34)</f>
        <v/>
      </c>
      <c r="R35" s="12">
        <f>IF(R23&gt;0,R33+R34,"")</f>
        <v>80.812935900000028</v>
      </c>
    </row>
    <row r="36" spans="1:259" x14ac:dyDescent="0.2">
      <c r="R36" s="18"/>
    </row>
    <row r="37" spans="1:259" x14ac:dyDescent="0.2">
      <c r="A37" s="9" t="s">
        <v>11</v>
      </c>
      <c r="C37" s="11"/>
      <c r="E37" s="11">
        <f t="shared" ref="E37:O37" si="12">IF(E25="","",E31+E35)</f>
        <v>17.891000000000002</v>
      </c>
      <c r="F37" s="11">
        <f t="shared" si="12"/>
        <v>22.914000000000001</v>
      </c>
      <c r="G37" s="11">
        <f t="shared" si="12"/>
        <v>23.271999999999998</v>
      </c>
      <c r="H37" s="11">
        <f t="shared" si="12"/>
        <v>8.7850000000000001</v>
      </c>
      <c r="I37" s="11">
        <f t="shared" si="12"/>
        <v>19.298999999999999</v>
      </c>
      <c r="J37" s="11">
        <f t="shared" si="12"/>
        <v>15.093999999999999</v>
      </c>
      <c r="K37" s="11">
        <f t="shared" si="12"/>
        <v>-3.879999999999999</v>
      </c>
      <c r="L37" s="11">
        <f t="shared" si="12"/>
        <v>1.8400000000000016</v>
      </c>
      <c r="M37" s="11">
        <f t="shared" si="12"/>
        <v>27.041</v>
      </c>
      <c r="N37" s="11">
        <f t="shared" si="12"/>
        <v>27.036000000000001</v>
      </c>
      <c r="O37" s="11" t="str">
        <f t="shared" si="12"/>
        <v/>
      </c>
      <c r="P37" s="11" t="str">
        <f>IF(P25="","",P31+P35)</f>
        <v/>
      </c>
      <c r="R37" s="12">
        <f>IF((R19*R23)&gt;0,R31+R35,"")</f>
        <v>159.28930815000001</v>
      </c>
      <c r="T37" s="11"/>
    </row>
    <row r="38" spans="1:259" x14ac:dyDescent="0.2">
      <c r="A38" s="9"/>
      <c r="C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R38" s="18"/>
    </row>
    <row r="39" spans="1:259" x14ac:dyDescent="0.2">
      <c r="A39" s="9"/>
      <c r="R39" s="18"/>
    </row>
    <row r="40" spans="1:259" x14ac:dyDescent="0.2">
      <c r="A40" s="9" t="s">
        <v>5</v>
      </c>
      <c r="C40" s="27"/>
      <c r="E40" s="27">
        <f>IF(E17="","",ROUND((E17/E5-1),3))</f>
        <v>0.30499999999999999</v>
      </c>
      <c r="F40" s="27">
        <f t="shared" ref="F40:O42" si="13">IF(F17="","",ROUND((F17/F5-1),3))</f>
        <v>0.60699999999999998</v>
      </c>
      <c r="G40" s="27">
        <f t="shared" si="13"/>
        <v>0.435</v>
      </c>
      <c r="H40" s="27">
        <f t="shared" si="13"/>
        <v>0.11600000000000001</v>
      </c>
      <c r="I40" s="27">
        <f t="shared" si="13"/>
        <v>0.318</v>
      </c>
      <c r="J40" s="27">
        <f t="shared" si="13"/>
        <v>0.28699999999999998</v>
      </c>
      <c r="K40" s="27">
        <f t="shared" si="13"/>
        <v>0.13900000000000001</v>
      </c>
      <c r="L40" s="27">
        <f t="shared" si="13"/>
        <v>0.23300000000000001</v>
      </c>
      <c r="M40" s="27">
        <f t="shared" si="13"/>
        <v>0.25800000000000001</v>
      </c>
      <c r="N40" s="27">
        <f t="shared" si="13"/>
        <v>0.45900000000000002</v>
      </c>
      <c r="O40" s="27" t="str">
        <f t="shared" si="13"/>
        <v/>
      </c>
      <c r="P40" s="27" t="str">
        <f>IF(P17="","",ROUND((P17/P5-1),3))</f>
        <v/>
      </c>
      <c r="R40" s="29">
        <f>IF(R17&gt;0,R17/R5-1,"")</f>
        <v>0.30995644690159319</v>
      </c>
    </row>
    <row r="41" spans="1:259" x14ac:dyDescent="0.2">
      <c r="A41" s="9" t="s">
        <v>6</v>
      </c>
      <c r="C41" s="30"/>
      <c r="E41" s="30">
        <f>IF(E18="","",ROUND((E18/E6-1),3))</f>
        <v>0.439</v>
      </c>
      <c r="F41" s="30">
        <f t="shared" si="13"/>
        <v>0.33800000000000002</v>
      </c>
      <c r="G41" s="30">
        <f t="shared" si="13"/>
        <v>0.249</v>
      </c>
      <c r="H41" s="30">
        <f t="shared" si="13"/>
        <v>0.27</v>
      </c>
      <c r="I41" s="30">
        <f t="shared" si="13"/>
        <v>0.16600000000000001</v>
      </c>
      <c r="J41" s="30">
        <f t="shared" si="13"/>
        <v>7.6999999999999999E-2</v>
      </c>
      <c r="K41" s="30">
        <f t="shared" si="13"/>
        <v>0.222</v>
      </c>
      <c r="L41" s="30">
        <f t="shared" si="13"/>
        <v>0.27100000000000002</v>
      </c>
      <c r="M41" s="30">
        <f t="shared" si="13"/>
        <v>8.5999999999999993E-2</v>
      </c>
      <c r="N41" s="30">
        <f t="shared" si="13"/>
        <v>0.27200000000000002</v>
      </c>
      <c r="O41" s="30" t="str">
        <f t="shared" si="13"/>
        <v/>
      </c>
      <c r="P41" s="30" t="str">
        <f>IF(P18="","",ROUND((P18/P6-1),3))</f>
        <v/>
      </c>
      <c r="R41" s="31">
        <f>IF(R18&gt;0,R18/R6-1,"")</f>
        <v>0.23132957478344718</v>
      </c>
    </row>
    <row r="42" spans="1:259" x14ac:dyDescent="0.2">
      <c r="A42" s="9" t="s">
        <v>7</v>
      </c>
      <c r="C42" s="27"/>
      <c r="E42" s="27">
        <f>IF(E19="","",ROUND((E19/E7-1),3))</f>
        <v>0.34699999999999998</v>
      </c>
      <c r="F42" s="27">
        <f t="shared" si="13"/>
        <v>0.51700000000000002</v>
      </c>
      <c r="G42" s="27">
        <f t="shared" si="13"/>
        <v>0.37</v>
      </c>
      <c r="H42" s="27">
        <f t="shared" si="13"/>
        <v>0.16300000000000001</v>
      </c>
      <c r="I42" s="27">
        <f t="shared" si="13"/>
        <v>0.26500000000000001</v>
      </c>
      <c r="J42" s="27">
        <f t="shared" si="13"/>
        <v>0.21099999999999999</v>
      </c>
      <c r="K42" s="27">
        <f t="shared" si="13"/>
        <v>0.16600000000000001</v>
      </c>
      <c r="L42" s="27">
        <f t="shared" si="13"/>
        <v>0.246</v>
      </c>
      <c r="M42" s="27">
        <f t="shared" si="13"/>
        <v>0.19900000000000001</v>
      </c>
      <c r="N42" s="27">
        <f t="shared" si="13"/>
        <v>0.39200000000000002</v>
      </c>
      <c r="O42" s="27" t="str">
        <f t="shared" si="13"/>
        <v/>
      </c>
      <c r="P42" s="27" t="str">
        <f>IF(P19="","",ROUND((P19/P7-1),3))</f>
        <v/>
      </c>
      <c r="R42" s="29">
        <f>IF(R19&gt;0,R19/R7-1,"")</f>
        <v>0.28354641001866798</v>
      </c>
    </row>
    <row r="43" spans="1:259" x14ac:dyDescent="0.2">
      <c r="A43" s="9"/>
      <c r="C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R43" s="33"/>
    </row>
    <row r="44" spans="1:259" x14ac:dyDescent="0.2">
      <c r="A44" s="9" t="s">
        <v>8</v>
      </c>
      <c r="C44" s="27"/>
      <c r="E44" s="27">
        <f>IF(E21="","",ROUND((E21/E9-1),3))</f>
        <v>0.41199999999999998</v>
      </c>
      <c r="F44" s="27">
        <f t="shared" ref="F44:O46" si="14">IF(F21="","",ROUND((F21/F9-1),3))</f>
        <v>9.5000000000000001E-2</v>
      </c>
      <c r="G44" s="27">
        <f t="shared" si="14"/>
        <v>0.51900000000000002</v>
      </c>
      <c r="H44" s="27">
        <f t="shared" si="14"/>
        <v>0.49299999999999999</v>
      </c>
      <c r="I44" s="27">
        <f t="shared" si="14"/>
        <v>0.47</v>
      </c>
      <c r="J44" s="27">
        <f t="shared" si="14"/>
        <v>0.14499999999999999</v>
      </c>
      <c r="K44" s="27">
        <f t="shared" si="14"/>
        <v>-0.40600000000000003</v>
      </c>
      <c r="L44" s="27">
        <f t="shared" si="14"/>
        <v>-0.311</v>
      </c>
      <c r="M44" s="27">
        <f t="shared" si="14"/>
        <v>0.69299999999999995</v>
      </c>
      <c r="N44" s="27">
        <f t="shared" si="14"/>
        <v>0.52400000000000002</v>
      </c>
      <c r="O44" s="27" t="str">
        <f t="shared" si="14"/>
        <v/>
      </c>
      <c r="P44" s="27" t="str">
        <f>IF(P21="","",ROUND((P21/P9-1),3))</f>
        <v/>
      </c>
      <c r="R44" s="29">
        <f>IF(R21&gt;0,R21/R9-1,"")</f>
        <v>0.20416118558205976</v>
      </c>
    </row>
    <row r="45" spans="1:259" x14ac:dyDescent="0.2">
      <c r="A45" s="9" t="s">
        <v>9</v>
      </c>
      <c r="C45" s="30"/>
      <c r="E45" s="30">
        <f>IF(E22="","",ROUND((E22/E10-1),3))</f>
        <v>0.17499999999999999</v>
      </c>
      <c r="F45" s="30">
        <f t="shared" si="14"/>
        <v>0.58499999999999996</v>
      </c>
      <c r="G45" s="30">
        <f t="shared" si="14"/>
        <v>1.2989999999999999</v>
      </c>
      <c r="H45" s="30">
        <f t="shared" si="14"/>
        <v>-0.218</v>
      </c>
      <c r="I45" s="30">
        <f t="shared" si="14"/>
        <v>0.74299999999999999</v>
      </c>
      <c r="J45" s="30">
        <f t="shared" si="14"/>
        <v>0.96199999999999997</v>
      </c>
      <c r="K45" s="30">
        <f t="shared" si="14"/>
        <v>-2E-3</v>
      </c>
      <c r="L45" s="30">
        <f t="shared" si="14"/>
        <v>0.214</v>
      </c>
      <c r="M45" s="30">
        <f t="shared" si="14"/>
        <v>0.41199999999999998</v>
      </c>
      <c r="N45" s="30">
        <f t="shared" si="14"/>
        <v>0.92500000000000004</v>
      </c>
      <c r="O45" s="30" t="str">
        <f t="shared" si="14"/>
        <v/>
      </c>
      <c r="P45" s="30" t="str">
        <f>IF(P22="","",ROUND((P22/P10-1),3))</f>
        <v/>
      </c>
      <c r="R45" s="31">
        <f>IF(R22&gt;0,R22/R10-1,"")</f>
        <v>0.41041426883617382</v>
      </c>
    </row>
    <row r="46" spans="1:259" x14ac:dyDescent="0.2">
      <c r="A46" s="9" t="s">
        <v>10</v>
      </c>
      <c r="C46" s="27"/>
      <c r="E46" s="27">
        <f>IF(E23="","",ROUND((E23/E11-1),3))</f>
        <v>0.33</v>
      </c>
      <c r="F46" s="27">
        <f t="shared" si="14"/>
        <v>0.189</v>
      </c>
      <c r="G46" s="27">
        <f t="shared" si="14"/>
        <v>0.76700000000000002</v>
      </c>
      <c r="H46" s="27">
        <f t="shared" si="14"/>
        <v>0.16200000000000001</v>
      </c>
      <c r="I46" s="27">
        <f t="shared" si="14"/>
        <v>0.57099999999999995</v>
      </c>
      <c r="J46" s="27">
        <f t="shared" si="14"/>
        <v>0.371</v>
      </c>
      <c r="K46" s="27">
        <f t="shared" si="14"/>
        <v>-0.26400000000000001</v>
      </c>
      <c r="L46" s="27">
        <f t="shared" si="14"/>
        <v>-0.158</v>
      </c>
      <c r="M46" s="27">
        <f t="shared" si="14"/>
        <v>0.59599999999999997</v>
      </c>
      <c r="N46" s="27">
        <f t="shared" si="14"/>
        <v>0.63500000000000001</v>
      </c>
      <c r="O46" s="27" t="str">
        <f t="shared" si="14"/>
        <v/>
      </c>
      <c r="P46" s="27" t="str">
        <f>IF(P23="","",ROUND((P23/P11-1),3))</f>
        <v/>
      </c>
      <c r="R46" s="29">
        <f>IF(R23&gt;0,R23/R11-1,"")</f>
        <v>0.26896043656202462</v>
      </c>
    </row>
    <row r="47" spans="1:259" x14ac:dyDescent="0.2">
      <c r="C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R47" s="33"/>
    </row>
    <row r="48" spans="1:259" x14ac:dyDescent="0.2">
      <c r="A48" s="9" t="s">
        <v>11</v>
      </c>
      <c r="C48" s="27"/>
      <c r="E48" s="27">
        <f>IF(E25="","",ROUND((E25/E13-1),3))</f>
        <v>0.33800000000000002</v>
      </c>
      <c r="F48" s="27">
        <f t="shared" ref="F48:O48" si="15">IF(F25="","",ROUND((F25/F13-1),3))</f>
        <v>0.311</v>
      </c>
      <c r="G48" s="27">
        <f t="shared" si="15"/>
        <v>0.55500000000000005</v>
      </c>
      <c r="H48" s="27">
        <f t="shared" si="15"/>
        <v>0.16300000000000001</v>
      </c>
      <c r="I48" s="27">
        <f t="shared" si="15"/>
        <v>0.40300000000000002</v>
      </c>
      <c r="J48" s="27">
        <f t="shared" si="15"/>
        <v>0.28899999999999998</v>
      </c>
      <c r="K48" s="27">
        <f t="shared" si="15"/>
        <v>-6.7000000000000004E-2</v>
      </c>
      <c r="L48" s="27">
        <f t="shared" si="15"/>
        <v>2.5000000000000001E-2</v>
      </c>
      <c r="M48" s="27">
        <f t="shared" si="15"/>
        <v>0.39800000000000002</v>
      </c>
      <c r="N48" s="27">
        <f t="shared" si="15"/>
        <v>0.50600000000000001</v>
      </c>
      <c r="O48" s="27" t="str">
        <f t="shared" si="15"/>
        <v/>
      </c>
      <c r="P48" s="27" t="str">
        <f>IF(P25="","",ROUND((P25/P13-1),3))</f>
        <v/>
      </c>
      <c r="R48" s="34">
        <f>IF((R19*R23)&gt;0,R25/R13-1,"")</f>
        <v>0.27595402863917684</v>
      </c>
    </row>
    <row r="49" spans="1:255" ht="13.5" thickBot="1" x14ac:dyDescent="0.25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</row>
    <row r="50" spans="1:255" ht="13.5" thickTop="1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</row>
    <row r="51" spans="1:255" ht="19.5" x14ac:dyDescent="0.4">
      <c r="A51" s="1" t="s">
        <v>26</v>
      </c>
    </row>
    <row r="53" spans="1:255" ht="19.5" x14ac:dyDescent="0.4">
      <c r="A53" s="5" t="s">
        <v>27</v>
      </c>
      <c r="E53" s="7">
        <f>E4</f>
        <v>45292</v>
      </c>
      <c r="F53" s="7">
        <f t="shared" ref="F53:P53" si="16">F4</f>
        <v>45323</v>
      </c>
      <c r="G53" s="7">
        <f t="shared" si="16"/>
        <v>45352</v>
      </c>
      <c r="H53" s="7">
        <f t="shared" si="16"/>
        <v>45383</v>
      </c>
      <c r="I53" s="7">
        <f t="shared" si="16"/>
        <v>45413</v>
      </c>
      <c r="J53" s="7">
        <f t="shared" si="16"/>
        <v>45444</v>
      </c>
      <c r="K53" s="7">
        <f t="shared" si="16"/>
        <v>45474</v>
      </c>
      <c r="L53" s="7">
        <f t="shared" si="16"/>
        <v>45505</v>
      </c>
      <c r="M53" s="7">
        <f t="shared" si="16"/>
        <v>45536</v>
      </c>
      <c r="N53" s="7">
        <f t="shared" si="16"/>
        <v>45566</v>
      </c>
      <c r="O53" s="7">
        <f t="shared" si="16"/>
        <v>45597</v>
      </c>
      <c r="P53" s="7">
        <f t="shared" si="16"/>
        <v>45627</v>
      </c>
    </row>
    <row r="54" spans="1:255" x14ac:dyDescent="0.2">
      <c r="A54" s="9" t="s">
        <v>5</v>
      </c>
      <c r="E54" s="11">
        <f>SUM($E5:E5)</f>
        <v>16.508458100000002</v>
      </c>
      <c r="F54" s="11">
        <f>SUM($E5:F5)</f>
        <v>34.807694210000008</v>
      </c>
      <c r="G54" s="11">
        <f>SUM($E5:G5)</f>
        <v>49.426182490000009</v>
      </c>
      <c r="H54" s="11">
        <f>SUM($E5:H5)</f>
        <v>68.099435990000003</v>
      </c>
      <c r="I54" s="11">
        <f>SUM($E5:I5)</f>
        <v>85.278514319999999</v>
      </c>
      <c r="J54" s="11">
        <f>SUM($E5:J5)</f>
        <v>102.40046236000001</v>
      </c>
      <c r="K54" s="11">
        <f>SUM($E5:K5)</f>
        <v>120.49236699000001</v>
      </c>
      <c r="L54" s="11">
        <f>SUM($E5:L5)</f>
        <v>143.34185565000001</v>
      </c>
      <c r="M54" s="11">
        <f>SUM($E5:M5)</f>
        <v>165.6720717</v>
      </c>
      <c r="N54" s="11">
        <f>SUM($E5:N5)</f>
        <v>183.80372678000001</v>
      </c>
      <c r="O54" s="11">
        <f>SUM($E5:O5)</f>
        <v>208.21602913000001</v>
      </c>
      <c r="P54" s="11">
        <f>SUM($E5:P5)</f>
        <v>228.23277155</v>
      </c>
      <c r="Q54" s="11"/>
    </row>
    <row r="55" spans="1:255" x14ac:dyDescent="0.2">
      <c r="A55" s="9" t="s">
        <v>6</v>
      </c>
      <c r="E55" s="16">
        <f>SUM($E6:E6)</f>
        <v>7.6705380299999995</v>
      </c>
      <c r="F55" s="16">
        <f>SUM($E6:F6)</f>
        <v>16.754717839999998</v>
      </c>
      <c r="G55" s="16">
        <f>SUM($E6:G6)</f>
        <v>24.486877199999999</v>
      </c>
      <c r="H55" s="16">
        <f>SUM($E6:H6)</f>
        <v>32.683144030000001</v>
      </c>
      <c r="I55" s="16">
        <f>SUM($E6:I6)</f>
        <v>41.848763640000001</v>
      </c>
      <c r="J55" s="16">
        <f>SUM($E6:J6)</f>
        <v>51.507116230000001</v>
      </c>
      <c r="K55" s="16">
        <f>SUM($E6:K6)</f>
        <v>60.054613130000007</v>
      </c>
      <c r="L55" s="16">
        <f>SUM($E6:L6)</f>
        <v>71.149150510000013</v>
      </c>
      <c r="M55" s="16">
        <f>SUM($E6:M6)</f>
        <v>82.816392140000019</v>
      </c>
      <c r="N55" s="16">
        <f>SUM($E6:N6)</f>
        <v>92.96356590000002</v>
      </c>
      <c r="O55" s="16">
        <f>SUM($E6:O6)</f>
        <v>103.69172956000001</v>
      </c>
      <c r="P55" s="16">
        <f>SUM($E6:P6)</f>
        <v>113.35222340000001</v>
      </c>
      <c r="Q55" s="11"/>
    </row>
    <row r="56" spans="1:255" x14ac:dyDescent="0.2">
      <c r="A56" s="9" t="s">
        <v>7</v>
      </c>
      <c r="E56" s="11">
        <f t="shared" ref="E56:P56" si="17">SUM(E54:E55)</f>
        <v>24.178996130000002</v>
      </c>
      <c r="F56" s="11">
        <f t="shared" si="17"/>
        <v>51.562412050000006</v>
      </c>
      <c r="G56" s="11">
        <f t="shared" si="17"/>
        <v>73.913059690000011</v>
      </c>
      <c r="H56" s="11">
        <f t="shared" si="17"/>
        <v>100.78258002000001</v>
      </c>
      <c r="I56" s="11">
        <f t="shared" si="17"/>
        <v>127.12727796</v>
      </c>
      <c r="J56" s="11">
        <f t="shared" si="17"/>
        <v>153.90757859000001</v>
      </c>
      <c r="K56" s="11">
        <f t="shared" si="17"/>
        <v>180.54698012</v>
      </c>
      <c r="L56" s="11">
        <f t="shared" si="17"/>
        <v>214.49100616000004</v>
      </c>
      <c r="M56" s="11">
        <f t="shared" si="17"/>
        <v>248.48846384000001</v>
      </c>
      <c r="N56" s="11">
        <f t="shared" si="17"/>
        <v>276.76729268000003</v>
      </c>
      <c r="O56" s="11">
        <f t="shared" si="17"/>
        <v>311.90775869000004</v>
      </c>
      <c r="P56" s="11">
        <f t="shared" si="17"/>
        <v>341.58499495000001</v>
      </c>
      <c r="Q56" s="11"/>
    </row>
    <row r="57" spans="1:255" x14ac:dyDescent="0.2">
      <c r="A57" s="9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1"/>
      <c r="IJ57" s="2">
        <v>45413</v>
      </c>
      <c r="IL57" s="2">
        <v>8252376.75</v>
      </c>
      <c r="IN57" s="2">
        <v>2042432.01</v>
      </c>
      <c r="IO57" s="2">
        <v>3326529.95</v>
      </c>
      <c r="IP57" s="2">
        <v>1318501.05</v>
      </c>
      <c r="IQ57" s="2">
        <v>575459.25</v>
      </c>
      <c r="IR57" s="2">
        <v>301744.43</v>
      </c>
      <c r="IT57" s="2">
        <v>95308.42</v>
      </c>
      <c r="IU57" s="2">
        <v>15912351.860000001</v>
      </c>
    </row>
    <row r="58" spans="1:255" x14ac:dyDescent="0.2">
      <c r="A58" s="9" t="s">
        <v>8</v>
      </c>
      <c r="E58" s="11">
        <f>SUM($E9:E9)</f>
        <v>18.793991699999999</v>
      </c>
      <c r="F58" s="11">
        <f>SUM($E9:F9)</f>
        <v>56.310146099999997</v>
      </c>
      <c r="G58" s="11">
        <f>SUM($E9:G9)</f>
        <v>69.642393299999995</v>
      </c>
      <c r="H58" s="11">
        <f>SUM($E9:H9)</f>
        <v>84.162221099999996</v>
      </c>
      <c r="I58" s="11">
        <f>SUM($E9:I9)</f>
        <v>97.74805409999999</v>
      </c>
      <c r="J58" s="11">
        <f>SUM($E9:J9)</f>
        <v>116.11864169999998</v>
      </c>
      <c r="K58" s="11">
        <f>SUM($E9:K9)</f>
        <v>136.53937799999997</v>
      </c>
      <c r="L58" s="11">
        <f>SUM($E9:L9)</f>
        <v>165.64730939999998</v>
      </c>
      <c r="M58" s="11">
        <f>SUM($E9:M9)</f>
        <v>187.87701059999998</v>
      </c>
      <c r="N58" s="11">
        <f>SUM($E9:N9)</f>
        <v>206.06619509999999</v>
      </c>
      <c r="O58" s="11">
        <f>SUM($E9:O9)</f>
        <v>229.97962259999997</v>
      </c>
      <c r="P58" s="11">
        <f>SUM($E9:P9)</f>
        <v>253.96689149999997</v>
      </c>
      <c r="Q58" s="11"/>
      <c r="IJ58" s="2">
        <v>45413</v>
      </c>
      <c r="IL58" s="2">
        <v>3436429.89</v>
      </c>
      <c r="IN58" s="2">
        <v>1383528.39</v>
      </c>
      <c r="IO58" s="2">
        <v>2131413.88</v>
      </c>
      <c r="IP58" s="2">
        <v>788105</v>
      </c>
      <c r="IQ58" s="2">
        <v>339495.69</v>
      </c>
      <c r="IR58" s="2">
        <v>187617.95</v>
      </c>
      <c r="IT58" s="2">
        <v>64228.38</v>
      </c>
      <c r="IU58" s="2">
        <v>8330819.1800000006</v>
      </c>
    </row>
    <row r="59" spans="1:255" x14ac:dyDescent="0.2">
      <c r="A59" s="9" t="s">
        <v>9</v>
      </c>
      <c r="E59" s="16">
        <f>SUM($E10:E10)</f>
        <v>9.9514152000000013</v>
      </c>
      <c r="F59" s="16">
        <f>SUM($E10:F10)</f>
        <v>18.783326700000003</v>
      </c>
      <c r="G59" s="16">
        <f>SUM($E10:G10)</f>
        <v>24.996679200000003</v>
      </c>
      <c r="H59" s="16">
        <f>SUM($E10:H10)</f>
        <v>37.636744500000006</v>
      </c>
      <c r="I59" s="16">
        <f>SUM($E10:I10)</f>
        <v>45.619109100000003</v>
      </c>
      <c r="J59" s="16">
        <f>SUM($E10:J10)</f>
        <v>52.662626100000004</v>
      </c>
      <c r="K59" s="16">
        <f>SUM($E10:K10)</f>
        <v>63.723218400000007</v>
      </c>
      <c r="L59" s="16">
        <f>SUM($E10:L10)</f>
        <v>75.661077600000013</v>
      </c>
      <c r="M59" s="16">
        <f>SUM($E10:M10)</f>
        <v>87.453900900000008</v>
      </c>
      <c r="N59" s="16">
        <f>SUM($E10:N10)</f>
        <v>94.397832000000008</v>
      </c>
      <c r="O59" s="16">
        <f>SUM($E10:O10)</f>
        <v>111.82831560000001</v>
      </c>
      <c r="P59" s="16">
        <f>SUM($E10:P10)</f>
        <v>123.79198140000001</v>
      </c>
      <c r="Q59" s="11"/>
    </row>
    <row r="60" spans="1:255" x14ac:dyDescent="0.2">
      <c r="A60" s="9" t="s">
        <v>28</v>
      </c>
      <c r="E60" s="11">
        <f t="shared" ref="E60:P60" si="18">SUM(E58:E59)</f>
        <v>28.745406899999999</v>
      </c>
      <c r="F60" s="11">
        <f t="shared" si="18"/>
        <v>75.093472800000001</v>
      </c>
      <c r="G60" s="11">
        <f t="shared" si="18"/>
        <v>94.639072499999997</v>
      </c>
      <c r="H60" s="11">
        <f t="shared" si="18"/>
        <v>121.7989656</v>
      </c>
      <c r="I60" s="11">
        <f t="shared" si="18"/>
        <v>143.36716319999999</v>
      </c>
      <c r="J60" s="11">
        <f t="shared" si="18"/>
        <v>168.78126779999999</v>
      </c>
      <c r="K60" s="11">
        <f t="shared" si="18"/>
        <v>200.26259639999998</v>
      </c>
      <c r="L60" s="11">
        <f t="shared" si="18"/>
        <v>241.30838699999998</v>
      </c>
      <c r="M60" s="11">
        <f t="shared" si="18"/>
        <v>275.33091149999996</v>
      </c>
      <c r="N60" s="11">
        <f t="shared" si="18"/>
        <v>300.46402710000001</v>
      </c>
      <c r="O60" s="11">
        <f t="shared" si="18"/>
        <v>341.80793819999997</v>
      </c>
      <c r="P60" s="11">
        <f t="shared" si="18"/>
        <v>377.75887289999997</v>
      </c>
    </row>
    <row r="61" spans="1:255" x14ac:dyDescent="0.2">
      <c r="A61" s="9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</row>
    <row r="62" spans="1:255" x14ac:dyDescent="0.2">
      <c r="A62" s="21" t="s">
        <v>11</v>
      </c>
      <c r="E62" s="11">
        <f t="shared" ref="E62:P62" si="19">+E56+E60</f>
        <v>52.924403030000001</v>
      </c>
      <c r="F62" s="11">
        <f t="shared" si="19"/>
        <v>126.65588485000001</v>
      </c>
      <c r="G62" s="11">
        <f t="shared" si="19"/>
        <v>168.55213219000001</v>
      </c>
      <c r="H62" s="11">
        <f t="shared" si="19"/>
        <v>222.58154562000001</v>
      </c>
      <c r="I62" s="11">
        <f t="shared" si="19"/>
        <v>270.49444116000001</v>
      </c>
      <c r="J62" s="11">
        <f t="shared" si="19"/>
        <v>322.68884638999998</v>
      </c>
      <c r="K62" s="11">
        <f t="shared" si="19"/>
        <v>380.80957651999995</v>
      </c>
      <c r="L62" s="11">
        <f t="shared" si="19"/>
        <v>455.79939316000002</v>
      </c>
      <c r="M62" s="11">
        <f t="shared" si="19"/>
        <v>523.81937533999997</v>
      </c>
      <c r="N62" s="11">
        <f t="shared" si="19"/>
        <v>577.23131978000004</v>
      </c>
      <c r="O62" s="11">
        <f t="shared" si="19"/>
        <v>653.71569689</v>
      </c>
      <c r="P62" s="11">
        <f t="shared" si="19"/>
        <v>719.34386784999992</v>
      </c>
    </row>
    <row r="63" spans="1:255" x14ac:dyDescent="0.2">
      <c r="A63" s="23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5"/>
    </row>
    <row r="64" spans="1:255" x14ac:dyDescent="0.2">
      <c r="A64" s="2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</row>
    <row r="65" spans="1:18" ht="19.5" x14ac:dyDescent="0.4">
      <c r="A65" s="5" t="s">
        <v>29</v>
      </c>
      <c r="E65" s="7">
        <f>E16</f>
        <v>45658</v>
      </c>
      <c r="F65" s="7">
        <f t="shared" ref="F65:P65" si="20">F16</f>
        <v>45689</v>
      </c>
      <c r="G65" s="7">
        <f t="shared" si="20"/>
        <v>45717</v>
      </c>
      <c r="H65" s="7">
        <f t="shared" si="20"/>
        <v>45748</v>
      </c>
      <c r="I65" s="7">
        <f t="shared" si="20"/>
        <v>45778</v>
      </c>
      <c r="J65" s="7">
        <f t="shared" si="20"/>
        <v>45809</v>
      </c>
      <c r="K65" s="7">
        <f t="shared" si="20"/>
        <v>45839</v>
      </c>
      <c r="L65" s="7">
        <f t="shared" si="20"/>
        <v>45870</v>
      </c>
      <c r="M65" s="7">
        <f t="shared" si="20"/>
        <v>45901</v>
      </c>
      <c r="N65" s="7">
        <f t="shared" si="20"/>
        <v>45931</v>
      </c>
      <c r="O65" s="7">
        <f t="shared" si="20"/>
        <v>45962</v>
      </c>
      <c r="P65" s="7">
        <f t="shared" si="20"/>
        <v>45992</v>
      </c>
      <c r="Q65" s="7"/>
    </row>
    <row r="66" spans="1:18" x14ac:dyDescent="0.2">
      <c r="A66" s="9" t="s">
        <v>5</v>
      </c>
      <c r="E66" s="11">
        <f>IF([1]Data!DS17="","",SUM(E17:$E17))</f>
        <v>21.544996209999997</v>
      </c>
      <c r="F66" s="11">
        <f>IF([1]Data!DT17="","",SUM($E17:F17))</f>
        <v>50.945491489999995</v>
      </c>
      <c r="G66" s="11">
        <f>IF([1]Data!DU17="","",SUM($E17:G17))</f>
        <v>71.919806730000005</v>
      </c>
      <c r="H66" s="11">
        <f>IF([1]Data!DV17="","",SUM($E17:H17))</f>
        <v>92.767128720000002</v>
      </c>
      <c r="I66" s="11">
        <f>IF([1]Data!DW17="","",SUM($E17:I17))</f>
        <v>115.40382698000001</v>
      </c>
      <c r="J66" s="11">
        <f>IF([1]Data!DX17="","",SUM($E17:J17))</f>
        <v>137.43487893</v>
      </c>
      <c r="K66" s="11">
        <f>IF([1]Data!DY17="","",SUM($E17:K17))</f>
        <v>158.04947246</v>
      </c>
      <c r="L66" s="11">
        <f>IF([1]Data!DZ17="","",SUM($E17:L17))</f>
        <v>186.22645075</v>
      </c>
      <c r="M66" s="11">
        <f>IF([1]Data!EA17="","",SUM($E17:M17))</f>
        <v>214.32437503</v>
      </c>
      <c r="N66" s="11">
        <f>IF([1]Data!EB17="","",SUM($E17:N17))</f>
        <v>240.77487686000001</v>
      </c>
      <c r="O66" s="11">
        <f>IF([1]Data!EC17="","",SUM($E17:O17))</f>
        <v>240.77487686000001</v>
      </c>
      <c r="P66" s="11">
        <f>IF([1]Data!ED17="","",SUM($E17:P17))</f>
        <v>240.77487686000001</v>
      </c>
    </row>
    <row r="67" spans="1:18" x14ac:dyDescent="0.2">
      <c r="A67" s="9" t="s">
        <v>6</v>
      </c>
      <c r="E67" s="16">
        <f>IF([1]Data!DS29="","",SUM(E18:$E18))</f>
        <v>11.035834879999996</v>
      </c>
      <c r="F67" s="16">
        <f>IF([1]Data!DT29="","",SUM($E18:F18))</f>
        <v>23.188739479999995</v>
      </c>
      <c r="G67" s="16">
        <f>IF([1]Data!DU29="","",SUM($E18:G18))</f>
        <v>32.843830509999997</v>
      </c>
      <c r="H67" s="16">
        <f>IF([1]Data!DV29="","",SUM($E18:H18))</f>
        <v>43.250665149999996</v>
      </c>
      <c r="I67" s="16">
        <f>IF([1]Data!DW29="","",SUM($E18:I18))</f>
        <v>53.939512999999998</v>
      </c>
      <c r="J67" s="16">
        <f>IF([1]Data!DX29="","",SUM($E18:J18))</f>
        <v>64.344220249999992</v>
      </c>
      <c r="K67" s="16">
        <f>IF([1]Data!DY29="","",SUM($E18:K18))</f>
        <v>74.787326469999996</v>
      </c>
      <c r="L67" s="16">
        <f>IF([1]Data!DZ29="","",SUM($E18:L18))</f>
        <v>88.893314939999996</v>
      </c>
      <c r="M67" s="16">
        <f>IF([1]Data!EA29="","",SUM($E18:M18))</f>
        <v>101.56378623000001</v>
      </c>
      <c r="N67" s="16">
        <f>IF([1]Data!EB29="","",SUM($E18:N18))</f>
        <v>114.46878807</v>
      </c>
      <c r="O67" s="16">
        <f>IF([1]Data!EC29="","",SUM($E18:O18))</f>
        <v>114.46878807</v>
      </c>
      <c r="P67" s="16">
        <f>IF([1]Data!ED29="","",SUM($E18:P18))</f>
        <v>114.46878807</v>
      </c>
    </row>
    <row r="68" spans="1:18" x14ac:dyDescent="0.2">
      <c r="A68" s="9" t="s">
        <v>7</v>
      </c>
      <c r="E68" s="11">
        <f>IF(OR([1]Data!DS17="",[1]Data!DG29=""),"",(E66+E67))</f>
        <v>32.58083108999999</v>
      </c>
      <c r="F68" s="11">
        <f>IF(OR([1]Data!DT17="",[1]Data!DH29=""),"",(F66+F67))</f>
        <v>74.13423096999999</v>
      </c>
      <c r="G68" s="11">
        <f>IF(OR([1]Data!DU17="",[1]Data!DI29=""),"",(G66+G67))</f>
        <v>104.76363724000001</v>
      </c>
      <c r="H68" s="11">
        <f>IF(OR([1]Data!DV17="",[1]Data!DJ29=""),"",(H66+H67))</f>
        <v>136.01779386999999</v>
      </c>
      <c r="I68" s="11">
        <f>IF(OR([1]Data!DW17="",[1]Data!DK29=""),"",(I66+I67))</f>
        <v>169.34333998</v>
      </c>
      <c r="J68" s="11">
        <f>IF(OR([1]Data!DX17="",[1]Data!DL29=""),"",(J66+J67))</f>
        <v>201.77909918</v>
      </c>
      <c r="K68" s="11">
        <f>IF(OR([1]Data!DY17="",[1]Data!DM29=""),"",(K66+K67))</f>
        <v>232.83679892999999</v>
      </c>
      <c r="L68" s="11">
        <f>IF(OR([1]Data!DZ17="",[1]Data!DN29=""),"",(L66+L67))</f>
        <v>275.11976569000001</v>
      </c>
      <c r="M68" s="11">
        <f>IF(OR([1]Data!EA17="",[1]Data!DO29=""),"",(M66+M67))</f>
        <v>315.88816126</v>
      </c>
      <c r="N68" s="11">
        <f>IF(OR([1]Data!EB17="",[1]Data!DP29=""),"",(N66+N67))</f>
        <v>355.24366493000002</v>
      </c>
      <c r="O68" s="11">
        <f>IF(OR([1]Data!EC17="",[1]Data!DQ29=""),"",(O66+O67))</f>
        <v>355.24366493000002</v>
      </c>
      <c r="P68" s="11">
        <f>IF(OR([1]Data!ED17="",[1]Data!DR29=""),"",(P66+P67))</f>
        <v>355.24366493000002</v>
      </c>
    </row>
    <row r="69" spans="1:18" x14ac:dyDescent="0.2">
      <c r="A69" s="9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</row>
    <row r="70" spans="1:18" x14ac:dyDescent="0.2">
      <c r="A70" s="9" t="s">
        <v>8</v>
      </c>
      <c r="E70" s="11">
        <f>IF([1]Data!DS33="","",SUM(E21:$E21))</f>
        <v>26.538596999999999</v>
      </c>
      <c r="F70" s="11">
        <f>IF([1]Data!DT33="","",SUM($E21:F21))</f>
        <v>67.6311453</v>
      </c>
      <c r="G70" s="11">
        <f>IF([1]Data!DU33="","",SUM($E21:G21))</f>
        <v>87.8860557</v>
      </c>
      <c r="H70" s="11">
        <f>IF([1]Data!DV33="","",SUM($E21:H21))</f>
        <v>109.5597594</v>
      </c>
      <c r="I70" s="11">
        <f>IF([1]Data!DW33="","",SUM($E21:I21))</f>
        <v>129.53592270000001</v>
      </c>
      <c r="J70" s="11">
        <f>IF([1]Data!DX33="","",SUM($E21:J21))</f>
        <v>150.57247320000002</v>
      </c>
      <c r="K70" s="11">
        <f>IF([1]Data!DY33="","",SUM($E21:K21))</f>
        <v>162.71097300000002</v>
      </c>
      <c r="L70" s="11">
        <f>IF([1]Data!DZ33="","",SUM($E21:L21))</f>
        <v>182.77034040000001</v>
      </c>
      <c r="M70" s="11">
        <f>IF([1]Data!EA33="","",SUM($E21:M21))</f>
        <v>220.41297630000003</v>
      </c>
      <c r="N70" s="11">
        <f>IF([1]Data!EB33="","",SUM($E21:N21))</f>
        <v>248.13691380000003</v>
      </c>
      <c r="O70" s="11">
        <f>IF([1]Data!EC33="","",SUM($E21:O21))</f>
        <v>248.13691380000003</v>
      </c>
      <c r="P70" s="11">
        <f>IF([1]Data!ED33="","",SUM($E21:P21))</f>
        <v>248.13691380000003</v>
      </c>
    </row>
    <row r="71" spans="1:18" x14ac:dyDescent="0.2">
      <c r="A71" s="9" t="s">
        <v>9</v>
      </c>
      <c r="E71" s="16">
        <f>IF([1]Data!DS34="","",SUM(E22:$E22))</f>
        <v>11.6957466</v>
      </c>
      <c r="F71" s="16">
        <f>IF([1]Data!DT34="","",SUM($E22:F22))</f>
        <v>25.695207</v>
      </c>
      <c r="G71" s="16">
        <f>IF([1]Data!DU34="","",SUM($E22:G22))</f>
        <v>39.978286199999999</v>
      </c>
      <c r="H71" s="16">
        <f>IF([1]Data!DV34="","",SUM($E22:H22))</f>
        <v>49.8638628</v>
      </c>
      <c r="I71" s="16">
        <f>IF([1]Data!DW34="","",SUM($E22:I22))</f>
        <v>63.773874900000003</v>
      </c>
      <c r="J71" s="16">
        <f>IF([1]Data!DX34="","",SUM($E22:J22))</f>
        <v>77.5900161</v>
      </c>
      <c r="K71" s="16">
        <f>IF([1]Data!DY34="","",SUM($E22:K22))</f>
        <v>88.633678500000002</v>
      </c>
      <c r="L71" s="16">
        <f>IF([1]Data!DZ34="","",SUM($E22:L22))</f>
        <v>103.1224392</v>
      </c>
      <c r="M71" s="16">
        <f>IF([1]Data!EA34="","",SUM($E22:M22))</f>
        <v>119.7721908</v>
      </c>
      <c r="N71" s="16">
        <f>IF([1]Data!EB34="","",SUM($E22:N22))</f>
        <v>133.14004919999999</v>
      </c>
      <c r="O71" s="16">
        <f>IF([1]Data!EC34="","",SUM($E22:O22))</f>
        <v>133.14004919999999</v>
      </c>
      <c r="P71" s="16">
        <f>IF([1]Data!ED34="","",SUM($E22:P22))</f>
        <v>133.14004919999999</v>
      </c>
    </row>
    <row r="72" spans="1:18" x14ac:dyDescent="0.2">
      <c r="A72" s="9" t="s">
        <v>28</v>
      </c>
      <c r="E72" s="11">
        <f>IF(OR([1]Data!DS34="",[1]Data!DG34=""),"",(E70+E71))</f>
        <v>38.234343600000003</v>
      </c>
      <c r="F72" s="11">
        <f>IF(OR([1]Data!DT34="",[1]Data!DH34=""),"",(F70+F71))</f>
        <v>93.326352299999996</v>
      </c>
      <c r="G72" s="11">
        <f>IF(OR([1]Data!DU34="",[1]Data!DI34=""),"",(G70+G71))</f>
        <v>127.8643419</v>
      </c>
      <c r="H72" s="11">
        <f>IF(OR([1]Data!DV34="",[1]Data!DJ34=""),"",(H70+H71))</f>
        <v>159.42362220000001</v>
      </c>
      <c r="I72" s="11">
        <f>IF(OR([1]Data!DW34="",[1]Data!DK34=""),"",(I70+I71))</f>
        <v>193.30979760000002</v>
      </c>
      <c r="J72" s="11">
        <f>IF(OR([1]Data!DX34="",[1]Data!DL34=""),"",(J70+J71))</f>
        <v>228.1624893</v>
      </c>
      <c r="K72" s="11">
        <f>IF(OR([1]Data!DY34="",[1]Data!DM34=""),"",(K70+K71))</f>
        <v>251.34465150000003</v>
      </c>
      <c r="L72" s="11">
        <f>IF(OR([1]Data!DZ34="",[1]Data!DN34=""),"",(L70+L71))</f>
        <v>285.89277960000004</v>
      </c>
      <c r="M72" s="11">
        <f>IF(OR([1]Data!EA34="",[1]Data!DO34=""),"",(M70+M71))</f>
        <v>340.18516710000006</v>
      </c>
      <c r="N72" s="11">
        <f>IF(OR([1]Data!EB34="",[1]Data!DP34=""),"",(N70+N71))</f>
        <v>381.27696300000002</v>
      </c>
      <c r="O72" s="11">
        <f>IF(OR([1]Data!EC34="",[1]Data!DQ34=""),"",(O70+O71))</f>
        <v>381.27696300000002</v>
      </c>
      <c r="P72" s="11">
        <f>IF(OR([1]Data!ED34="",[1]Data!DR34=""),"",(P70+P71))</f>
        <v>381.27696300000002</v>
      </c>
    </row>
    <row r="73" spans="1:18" x14ac:dyDescent="0.2">
      <c r="A73" s="9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</row>
    <row r="74" spans="1:18" x14ac:dyDescent="0.2">
      <c r="A74" s="21" t="s">
        <v>11</v>
      </c>
      <c r="E74" s="11">
        <f>IF(OR(E68="",E72=""),"",SUM(E68,E72))</f>
        <v>70.815174689999992</v>
      </c>
      <c r="F74" s="11">
        <f t="shared" ref="F74:P74" si="21">IF(OR(F68="",F72=""),"",SUM(F68,F72))</f>
        <v>167.46058326999997</v>
      </c>
      <c r="G74" s="11">
        <f t="shared" si="21"/>
        <v>232.62797914000001</v>
      </c>
      <c r="H74" s="11">
        <f t="shared" si="21"/>
        <v>295.44141607</v>
      </c>
      <c r="I74" s="11">
        <f t="shared" si="21"/>
        <v>362.65313758000002</v>
      </c>
      <c r="J74" s="11">
        <f t="shared" si="21"/>
        <v>429.94158848000001</v>
      </c>
      <c r="K74" s="11">
        <f t="shared" si="21"/>
        <v>484.18145043000004</v>
      </c>
      <c r="L74" s="11">
        <f t="shared" si="21"/>
        <v>561.01254529000005</v>
      </c>
      <c r="M74" s="11">
        <f t="shared" si="21"/>
        <v>656.07332836</v>
      </c>
      <c r="N74" s="11">
        <f t="shared" si="21"/>
        <v>736.52062793000005</v>
      </c>
      <c r="O74" s="11">
        <f t="shared" si="21"/>
        <v>736.52062793000005</v>
      </c>
      <c r="P74" s="11">
        <f t="shared" si="21"/>
        <v>736.52062793000005</v>
      </c>
    </row>
    <row r="75" spans="1:18" x14ac:dyDescent="0.2">
      <c r="A75" s="23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5"/>
    </row>
    <row r="76" spans="1:18" x14ac:dyDescent="0.2">
      <c r="A76" s="2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</row>
    <row r="77" spans="1:18" ht="19.5" x14ac:dyDescent="0.4">
      <c r="A77" s="5" t="s">
        <v>30</v>
      </c>
      <c r="E77" s="28" t="s">
        <v>14</v>
      </c>
      <c r="F77" s="28" t="s">
        <v>15</v>
      </c>
      <c r="G77" s="28" t="s">
        <v>16</v>
      </c>
      <c r="H77" s="28" t="s">
        <v>17</v>
      </c>
      <c r="I77" s="28" t="s">
        <v>18</v>
      </c>
      <c r="J77" s="28" t="s">
        <v>19</v>
      </c>
      <c r="K77" s="28" t="s">
        <v>20</v>
      </c>
      <c r="L77" s="28" t="s">
        <v>21</v>
      </c>
      <c r="M77" s="28" t="s">
        <v>22</v>
      </c>
      <c r="N77" s="28" t="s">
        <v>23</v>
      </c>
      <c r="O77" s="28" t="s">
        <v>24</v>
      </c>
      <c r="P77" s="28" t="s">
        <v>25</v>
      </c>
    </row>
    <row r="78" spans="1:18" x14ac:dyDescent="0.2">
      <c r="A78" s="9" t="s">
        <v>5</v>
      </c>
      <c r="E78" s="11">
        <f t="shared" ref="E78:P79" si="22">IF(E66="","",E66-E54)</f>
        <v>5.0365381099999951</v>
      </c>
      <c r="F78" s="11">
        <f t="shared" si="22"/>
        <v>16.137797279999987</v>
      </c>
      <c r="G78" s="11">
        <f t="shared" si="22"/>
        <v>22.493624239999995</v>
      </c>
      <c r="H78" s="11">
        <f t="shared" si="22"/>
        <v>24.667692729999999</v>
      </c>
      <c r="I78" s="11">
        <f t="shared" si="22"/>
        <v>30.125312660000006</v>
      </c>
      <c r="J78" s="11">
        <f t="shared" si="22"/>
        <v>35.034416569999991</v>
      </c>
      <c r="K78" s="11">
        <f t="shared" si="22"/>
        <v>37.557105469999996</v>
      </c>
      <c r="L78" s="11">
        <f t="shared" si="22"/>
        <v>42.884595099999984</v>
      </c>
      <c r="M78" s="11">
        <f t="shared" si="22"/>
        <v>48.652303329999995</v>
      </c>
      <c r="N78" s="11">
        <f t="shared" si="22"/>
        <v>56.971150080000001</v>
      </c>
      <c r="O78" s="11">
        <f t="shared" si="22"/>
        <v>32.558847729999997</v>
      </c>
      <c r="P78" s="11">
        <f t="shared" si="22"/>
        <v>12.542105310000011</v>
      </c>
    </row>
    <row r="79" spans="1:18" x14ac:dyDescent="0.2">
      <c r="A79" s="9" t="s">
        <v>6</v>
      </c>
      <c r="E79" s="16">
        <f t="shared" si="22"/>
        <v>3.3652968499999965</v>
      </c>
      <c r="F79" s="16">
        <f t="shared" si="22"/>
        <v>6.4340216399999974</v>
      </c>
      <c r="G79" s="16">
        <f t="shared" si="22"/>
        <v>8.356953309999998</v>
      </c>
      <c r="H79" s="16">
        <f t="shared" si="22"/>
        <v>10.567521119999995</v>
      </c>
      <c r="I79" s="16">
        <f t="shared" si="22"/>
        <v>12.090749359999997</v>
      </c>
      <c r="J79" s="16">
        <f t="shared" si="22"/>
        <v>12.837104019999991</v>
      </c>
      <c r="K79" s="16">
        <f t="shared" si="22"/>
        <v>14.732713339999989</v>
      </c>
      <c r="L79" s="16">
        <f t="shared" si="22"/>
        <v>17.744164429999984</v>
      </c>
      <c r="M79" s="16">
        <f t="shared" si="22"/>
        <v>18.747394089999986</v>
      </c>
      <c r="N79" s="16">
        <f t="shared" si="22"/>
        <v>21.505222169999982</v>
      </c>
      <c r="O79" s="16">
        <f t="shared" si="22"/>
        <v>10.777058509999989</v>
      </c>
      <c r="P79" s="16">
        <f t="shared" si="22"/>
        <v>1.1165646699999883</v>
      </c>
    </row>
    <row r="80" spans="1:18" x14ac:dyDescent="0.2">
      <c r="A80" s="9" t="s">
        <v>7</v>
      </c>
      <c r="E80" s="11">
        <f t="shared" ref="E80:P80" si="23">IF(E68="","",E78+E79)</f>
        <v>8.4018349599999915</v>
      </c>
      <c r="F80" s="11">
        <f t="shared" si="23"/>
        <v>22.571818919999984</v>
      </c>
      <c r="G80" s="11">
        <f t="shared" si="23"/>
        <v>30.850577549999993</v>
      </c>
      <c r="H80" s="11">
        <f t="shared" si="23"/>
        <v>35.235213849999994</v>
      </c>
      <c r="I80" s="11">
        <f t="shared" si="23"/>
        <v>42.216062020000003</v>
      </c>
      <c r="J80" s="11">
        <f t="shared" si="23"/>
        <v>47.871520589999982</v>
      </c>
      <c r="K80" s="11">
        <f t="shared" si="23"/>
        <v>52.289818809999986</v>
      </c>
      <c r="L80" s="11">
        <f t="shared" si="23"/>
        <v>60.628759529999968</v>
      </c>
      <c r="M80" s="11">
        <f t="shared" si="23"/>
        <v>67.399697419999981</v>
      </c>
      <c r="N80" s="11">
        <f t="shared" si="23"/>
        <v>78.476372249999983</v>
      </c>
      <c r="O80" s="11">
        <f t="shared" si="23"/>
        <v>43.335906239999986</v>
      </c>
      <c r="P80" s="11">
        <f t="shared" si="23"/>
        <v>13.658669979999999</v>
      </c>
    </row>
    <row r="81" spans="1:16" x14ac:dyDescent="0.2">
      <c r="A81" s="9"/>
      <c r="E81" s="11" t="str">
        <f t="shared" ref="E81:P81" si="24">IF(E69="","",E69-E60)</f>
        <v/>
      </c>
      <c r="F81" s="11" t="str">
        <f t="shared" si="24"/>
        <v/>
      </c>
      <c r="G81" s="11" t="str">
        <f t="shared" si="24"/>
        <v/>
      </c>
      <c r="H81" s="11" t="str">
        <f t="shared" si="24"/>
        <v/>
      </c>
      <c r="I81" s="11" t="str">
        <f t="shared" si="24"/>
        <v/>
      </c>
      <c r="J81" s="11" t="str">
        <f t="shared" si="24"/>
        <v/>
      </c>
      <c r="K81" s="11" t="str">
        <f t="shared" si="24"/>
        <v/>
      </c>
      <c r="L81" s="11" t="str">
        <f t="shared" si="24"/>
        <v/>
      </c>
      <c r="M81" s="11" t="str">
        <f t="shared" si="24"/>
        <v/>
      </c>
      <c r="N81" s="11" t="str">
        <f t="shared" si="24"/>
        <v/>
      </c>
      <c r="O81" s="11" t="str">
        <f t="shared" si="24"/>
        <v/>
      </c>
      <c r="P81" s="11" t="str">
        <f t="shared" si="24"/>
        <v/>
      </c>
    </row>
    <row r="82" spans="1:16" x14ac:dyDescent="0.2">
      <c r="A82" s="9" t="s">
        <v>8</v>
      </c>
      <c r="E82" s="11">
        <f t="shared" ref="E82:P83" si="25">IF(E70="","",E70-E58)</f>
        <v>7.7446052999999999</v>
      </c>
      <c r="F82" s="11">
        <f t="shared" si="25"/>
        <v>11.320999200000003</v>
      </c>
      <c r="G82" s="11">
        <f t="shared" si="25"/>
        <v>18.243662400000005</v>
      </c>
      <c r="H82" s="11">
        <f t="shared" si="25"/>
        <v>25.397538300000008</v>
      </c>
      <c r="I82" s="11">
        <f t="shared" si="25"/>
        <v>31.787868600000024</v>
      </c>
      <c r="J82" s="11">
        <f t="shared" si="25"/>
        <v>34.453831500000035</v>
      </c>
      <c r="K82" s="11">
        <f t="shared" si="25"/>
        <v>26.171595000000053</v>
      </c>
      <c r="L82" s="11">
        <f t="shared" si="25"/>
        <v>17.123031000000026</v>
      </c>
      <c r="M82" s="11">
        <f t="shared" si="25"/>
        <v>32.535965700000048</v>
      </c>
      <c r="N82" s="11">
        <f t="shared" si="25"/>
        <v>42.070718700000043</v>
      </c>
      <c r="O82" s="11">
        <f t="shared" si="25"/>
        <v>18.15729120000006</v>
      </c>
      <c r="P82" s="11">
        <f t="shared" si="25"/>
        <v>-5.8299776999999438</v>
      </c>
    </row>
    <row r="83" spans="1:16" x14ac:dyDescent="0.2">
      <c r="A83" s="9" t="s">
        <v>9</v>
      </c>
      <c r="E83" s="16">
        <f t="shared" si="25"/>
        <v>1.7443313999999983</v>
      </c>
      <c r="F83" s="16">
        <f t="shared" si="25"/>
        <v>6.9118802999999964</v>
      </c>
      <c r="G83" s="16">
        <f t="shared" si="25"/>
        <v>14.981606999999997</v>
      </c>
      <c r="H83" s="16">
        <f t="shared" si="25"/>
        <v>12.227118299999994</v>
      </c>
      <c r="I83" s="16">
        <f t="shared" si="25"/>
        <v>18.1547658</v>
      </c>
      <c r="J83" s="16">
        <f t="shared" si="25"/>
        <v>24.927389999999995</v>
      </c>
      <c r="K83" s="16">
        <f t="shared" si="25"/>
        <v>24.910460099999995</v>
      </c>
      <c r="L83" s="16">
        <f t="shared" si="25"/>
        <v>27.461361599999989</v>
      </c>
      <c r="M83" s="16">
        <f t="shared" si="25"/>
        <v>32.318289899999996</v>
      </c>
      <c r="N83" s="16">
        <f t="shared" si="25"/>
        <v>38.742217199999985</v>
      </c>
      <c r="O83" s="16">
        <f t="shared" si="25"/>
        <v>21.311733599999982</v>
      </c>
      <c r="P83" s="16">
        <f t="shared" si="25"/>
        <v>9.3480677999999813</v>
      </c>
    </row>
    <row r="84" spans="1:16" x14ac:dyDescent="0.2">
      <c r="A84" s="9" t="s">
        <v>28</v>
      </c>
      <c r="E84" s="11">
        <f t="shared" ref="E84:P84" si="26">IF(E72="","",E82+E83)</f>
        <v>9.4889366999999982</v>
      </c>
      <c r="F84" s="11">
        <f t="shared" si="26"/>
        <v>18.232879499999999</v>
      </c>
      <c r="G84" s="11">
        <f t="shared" si="26"/>
        <v>33.225269400000002</v>
      </c>
      <c r="H84" s="11">
        <f t="shared" si="26"/>
        <v>37.624656600000002</v>
      </c>
      <c r="I84" s="11">
        <f t="shared" si="26"/>
        <v>49.942634400000024</v>
      </c>
      <c r="J84" s="11">
        <f t="shared" si="26"/>
        <v>59.381221500000031</v>
      </c>
      <c r="K84" s="11">
        <f t="shared" si="26"/>
        <v>51.082055100000048</v>
      </c>
      <c r="L84" s="11">
        <f t="shared" si="26"/>
        <v>44.584392600000015</v>
      </c>
      <c r="M84" s="11">
        <f t="shared" si="26"/>
        <v>64.854255600000045</v>
      </c>
      <c r="N84" s="11">
        <f t="shared" si="26"/>
        <v>80.812935900000028</v>
      </c>
      <c r="O84" s="11">
        <f t="shared" si="26"/>
        <v>39.469024800000042</v>
      </c>
      <c r="P84" s="11">
        <f t="shared" si="26"/>
        <v>3.5180901000000375</v>
      </c>
    </row>
    <row r="86" spans="1:16" x14ac:dyDescent="0.2">
      <c r="A86" s="9" t="s">
        <v>11</v>
      </c>
      <c r="E86" s="11">
        <f t="shared" ref="E86:P86" si="27">IF(E74="","",E80+E84)</f>
        <v>17.890771659999992</v>
      </c>
      <c r="F86" s="11">
        <f t="shared" si="27"/>
        <v>40.80469841999998</v>
      </c>
      <c r="G86" s="11">
        <f t="shared" si="27"/>
        <v>64.075846949999999</v>
      </c>
      <c r="H86" s="11">
        <f t="shared" si="27"/>
        <v>72.859870449999988</v>
      </c>
      <c r="I86" s="11">
        <f t="shared" si="27"/>
        <v>92.158696420000027</v>
      </c>
      <c r="J86" s="11">
        <f t="shared" si="27"/>
        <v>107.25274209000001</v>
      </c>
      <c r="K86" s="11">
        <f t="shared" si="27"/>
        <v>103.37187391000003</v>
      </c>
      <c r="L86" s="11">
        <f t="shared" si="27"/>
        <v>105.21315212999998</v>
      </c>
      <c r="M86" s="11">
        <f t="shared" si="27"/>
        <v>132.25395302000004</v>
      </c>
      <c r="N86" s="11">
        <f t="shared" si="27"/>
        <v>159.28930815000001</v>
      </c>
      <c r="O86" s="11">
        <f t="shared" si="27"/>
        <v>82.804931040000028</v>
      </c>
      <c r="P86" s="11">
        <f t="shared" si="27"/>
        <v>17.176760080000037</v>
      </c>
    </row>
    <row r="87" spans="1:16" x14ac:dyDescent="0.2">
      <c r="A87" s="9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</row>
    <row r="88" spans="1:16" x14ac:dyDescent="0.2">
      <c r="A88" s="9"/>
    </row>
    <row r="89" spans="1:16" x14ac:dyDescent="0.2">
      <c r="A89" s="9" t="s">
        <v>5</v>
      </c>
      <c r="E89" s="27">
        <f t="shared" ref="E89:P90" si="28">IF(E66="","",E66/E54-1)</f>
        <v>0.30508834195726586</v>
      </c>
      <c r="F89" s="27">
        <f t="shared" si="28"/>
        <v>0.46362729983314188</v>
      </c>
      <c r="G89" s="27">
        <f t="shared" si="28"/>
        <v>0.45509531804425607</v>
      </c>
      <c r="H89" s="27">
        <f t="shared" si="28"/>
        <v>0.36223049973016375</v>
      </c>
      <c r="I89" s="27">
        <f t="shared" si="28"/>
        <v>0.35325794428075352</v>
      </c>
      <c r="J89" s="27">
        <f t="shared" si="28"/>
        <v>0.34213142951281483</v>
      </c>
      <c r="K89" s="27">
        <f t="shared" si="28"/>
        <v>0.31169696810020309</v>
      </c>
      <c r="L89" s="27">
        <f t="shared" si="28"/>
        <v>0.29917706105822961</v>
      </c>
      <c r="M89" s="27">
        <f t="shared" si="28"/>
        <v>0.2936662940878767</v>
      </c>
      <c r="N89" s="27">
        <f t="shared" si="28"/>
        <v>0.30995644690159319</v>
      </c>
      <c r="O89" s="27">
        <f t="shared" si="28"/>
        <v>0.1563705151137611</v>
      </c>
      <c r="P89" s="27">
        <f t="shared" si="28"/>
        <v>5.4953130634232128E-2</v>
      </c>
    </row>
    <row r="90" spans="1:16" x14ac:dyDescent="0.2">
      <c r="A90" s="9" t="s">
        <v>6</v>
      </c>
      <c r="E90" s="30">
        <f t="shared" si="28"/>
        <v>0.43873022164000619</v>
      </c>
      <c r="F90" s="30">
        <f t="shared" si="28"/>
        <v>0.38401253315287098</v>
      </c>
      <c r="G90" s="30">
        <f t="shared" si="28"/>
        <v>0.34128293459976189</v>
      </c>
      <c r="H90" s="30">
        <f t="shared" si="28"/>
        <v>0.32333245266428534</v>
      </c>
      <c r="I90" s="30">
        <f t="shared" si="28"/>
        <v>0.28891533006827919</v>
      </c>
      <c r="J90" s="30">
        <f t="shared" si="28"/>
        <v>0.24922971735938693</v>
      </c>
      <c r="K90" s="30">
        <f t="shared" si="28"/>
        <v>0.24532192569633482</v>
      </c>
      <c r="L90" s="30">
        <f t="shared" si="28"/>
        <v>0.24939390425337593</v>
      </c>
      <c r="M90" s="30">
        <f t="shared" si="28"/>
        <v>0.22637298734660849</v>
      </c>
      <c r="N90" s="30">
        <f t="shared" si="28"/>
        <v>0.23132957478344718</v>
      </c>
      <c r="O90" s="30">
        <f t="shared" si="28"/>
        <v>0.10393363632500674</v>
      </c>
      <c r="P90" s="30">
        <f t="shared" si="28"/>
        <v>9.8503993702869774E-3</v>
      </c>
    </row>
    <row r="91" spans="1:16" x14ac:dyDescent="0.2">
      <c r="A91" s="9" t="s">
        <v>7</v>
      </c>
      <c r="E91" s="27">
        <f t="shared" ref="E91:P91" si="29">IF(E79="","",E68/E56-1)</f>
        <v>0.34748485482304381</v>
      </c>
      <c r="F91" s="27">
        <f t="shared" si="29"/>
        <v>0.43775723482664319</v>
      </c>
      <c r="G91" s="27">
        <f t="shared" si="29"/>
        <v>0.41739007530456607</v>
      </c>
      <c r="H91" s="27">
        <f t="shared" si="29"/>
        <v>0.34961611265565584</v>
      </c>
      <c r="I91" s="27">
        <f t="shared" si="29"/>
        <v>0.33207713322771748</v>
      </c>
      <c r="J91" s="27">
        <f t="shared" si="29"/>
        <v>0.31104069746641039</v>
      </c>
      <c r="K91" s="27">
        <f t="shared" si="29"/>
        <v>0.28961890570114068</v>
      </c>
      <c r="L91" s="27">
        <f t="shared" si="29"/>
        <v>0.28266341146618434</v>
      </c>
      <c r="M91" s="27">
        <f t="shared" si="29"/>
        <v>0.27123873832387724</v>
      </c>
      <c r="N91" s="27">
        <f t="shared" si="29"/>
        <v>0.28354641001866798</v>
      </c>
      <c r="O91" s="27">
        <f t="shared" si="29"/>
        <v>0.13893821180341592</v>
      </c>
      <c r="P91" s="27">
        <f t="shared" si="29"/>
        <v>3.9986153320345164E-2</v>
      </c>
    </row>
    <row r="92" spans="1:16" x14ac:dyDescent="0.2">
      <c r="A92" s="9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</row>
    <row r="93" spans="1:16" x14ac:dyDescent="0.2">
      <c r="A93" s="9" t="s">
        <v>8</v>
      </c>
      <c r="E93" s="27">
        <f t="shared" ref="E93:P94" si="30">IF(E70="","",E70/E58-1)</f>
        <v>0.41207878686037724</v>
      </c>
      <c r="F93" s="27">
        <f t="shared" si="30"/>
        <v>0.20104723542885639</v>
      </c>
      <c r="G93" s="27">
        <f t="shared" si="30"/>
        <v>0.26196202536307722</v>
      </c>
      <c r="H93" s="27">
        <f t="shared" si="30"/>
        <v>0.30176886931041325</v>
      </c>
      <c r="I93" s="27">
        <f t="shared" si="30"/>
        <v>0.32520206046741174</v>
      </c>
      <c r="J93" s="27">
        <f t="shared" si="30"/>
        <v>0.29671231936224096</v>
      </c>
      <c r="K93" s="27">
        <f t="shared" si="30"/>
        <v>0.1916780007596055</v>
      </c>
      <c r="L93" s="27">
        <f t="shared" si="30"/>
        <v>0.10337041429783733</v>
      </c>
      <c r="M93" s="27">
        <f t="shared" si="30"/>
        <v>0.17317693951002244</v>
      </c>
      <c r="N93" s="27">
        <f t="shared" si="30"/>
        <v>0.20416118558205976</v>
      </c>
      <c r="O93" s="27">
        <f t="shared" si="30"/>
        <v>7.8951739265964216E-2</v>
      </c>
      <c r="P93" s="27">
        <f t="shared" si="30"/>
        <v>-2.2955660344411211E-2</v>
      </c>
    </row>
    <row r="94" spans="1:16" x14ac:dyDescent="0.2">
      <c r="A94" s="9" t="s">
        <v>9</v>
      </c>
      <c r="E94" s="30">
        <f t="shared" si="30"/>
        <v>0.17528475748856276</v>
      </c>
      <c r="F94" s="30">
        <f t="shared" si="30"/>
        <v>0.36797956029801671</v>
      </c>
      <c r="G94" s="30">
        <f t="shared" si="30"/>
        <v>0.59934389204786842</v>
      </c>
      <c r="H94" s="30">
        <f t="shared" si="30"/>
        <v>0.3248718363513079</v>
      </c>
      <c r="I94" s="30">
        <f t="shared" si="30"/>
        <v>0.39796405844321936</v>
      </c>
      <c r="J94" s="30">
        <f t="shared" si="30"/>
        <v>0.47334118797391289</v>
      </c>
      <c r="K94" s="30">
        <f t="shared" si="30"/>
        <v>0.39091654071257631</v>
      </c>
      <c r="L94" s="30">
        <f t="shared" si="30"/>
        <v>0.36295229292372633</v>
      </c>
      <c r="M94" s="30">
        <f t="shared" si="30"/>
        <v>0.36954657902515575</v>
      </c>
      <c r="N94" s="30">
        <f t="shared" si="30"/>
        <v>0.41041426883617382</v>
      </c>
      <c r="O94" s="30">
        <f t="shared" si="30"/>
        <v>0.19057546816881477</v>
      </c>
      <c r="P94" s="30">
        <f t="shared" si="30"/>
        <v>7.5514324064288596E-2</v>
      </c>
    </row>
    <row r="95" spans="1:16" x14ac:dyDescent="0.2">
      <c r="A95" s="9" t="s">
        <v>28</v>
      </c>
      <c r="E95" s="27">
        <f t="shared" ref="E95:P95" si="31">IF(E83="","",E72/E60-1)</f>
        <v>0.3301027093827642</v>
      </c>
      <c r="F95" s="27">
        <f t="shared" si="31"/>
        <v>0.24280245432995873</v>
      </c>
      <c r="G95" s="27">
        <f t="shared" si="31"/>
        <v>0.35107348922930326</v>
      </c>
      <c r="H95" s="27">
        <f t="shared" si="31"/>
        <v>0.30890785003514032</v>
      </c>
      <c r="I95" s="27">
        <f t="shared" si="31"/>
        <v>0.34835476468435855</v>
      </c>
      <c r="J95" s="27">
        <f t="shared" si="31"/>
        <v>0.35182353038350622</v>
      </c>
      <c r="K95" s="27">
        <f t="shared" si="31"/>
        <v>0.25507536613562087</v>
      </c>
      <c r="L95" s="27">
        <f t="shared" si="31"/>
        <v>0.18476105681316435</v>
      </c>
      <c r="M95" s="27">
        <f t="shared" si="31"/>
        <v>0.23555021572650436</v>
      </c>
      <c r="N95" s="27">
        <f t="shared" si="31"/>
        <v>0.26896043656202462</v>
      </c>
      <c r="O95" s="27">
        <f t="shared" si="31"/>
        <v>0.11547135215129445</v>
      </c>
      <c r="P95" s="27">
        <f t="shared" si="31"/>
        <v>9.3130574882125394E-3</v>
      </c>
    </row>
    <row r="96" spans="1:16" x14ac:dyDescent="0.2"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</row>
    <row r="97" spans="1:18" x14ac:dyDescent="0.2">
      <c r="A97" s="9" t="s">
        <v>11</v>
      </c>
      <c r="E97" s="27">
        <f t="shared" ref="E97:P97" si="32">IF(E74="","",E74/E62-1)</f>
        <v>0.3380439010310361</v>
      </c>
      <c r="F97" s="27">
        <f t="shared" si="32"/>
        <v>0.32216977891177678</v>
      </c>
      <c r="G97" s="27">
        <f t="shared" si="32"/>
        <v>0.38015447278810233</v>
      </c>
      <c r="H97" s="27">
        <f t="shared" si="32"/>
        <v>0.32734012268200008</v>
      </c>
      <c r="I97" s="27">
        <f t="shared" si="32"/>
        <v>0.34070458536886261</v>
      </c>
      <c r="J97" s="27">
        <f t="shared" si="32"/>
        <v>0.33237201499172664</v>
      </c>
      <c r="K97" s="27">
        <f t="shared" si="32"/>
        <v>0.27145292630152928</v>
      </c>
      <c r="L97" s="27">
        <f t="shared" si="32"/>
        <v>0.23083214613466341</v>
      </c>
      <c r="M97" s="27">
        <f t="shared" si="32"/>
        <v>0.25248007089114788</v>
      </c>
      <c r="N97" s="27">
        <f t="shared" si="32"/>
        <v>0.27595402863917684</v>
      </c>
      <c r="O97" s="27">
        <f t="shared" si="32"/>
        <v>0.12666810883376045</v>
      </c>
      <c r="P97" s="27">
        <f t="shared" si="32"/>
        <v>2.3878371454445935E-2</v>
      </c>
    </row>
    <row r="103" spans="1:18" x14ac:dyDescent="0.2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</row>
  </sheetData>
  <conditionalFormatting sqref="C29:C35 E29:P35 C37:C38 E37:P38 C40:C42 E40:P42 C44:C46 E44:P46 C48 E48:P48 E78:P84 E86:P87 E89:P91 E93:P95 E97:P97">
    <cfRule type="cellIs" dxfId="5" priority="5" stopIfTrue="1" operator="greaterThanOrEqual">
      <formula>0</formula>
    </cfRule>
    <cfRule type="cellIs" dxfId="4" priority="6" stopIfTrue="1" operator="lessThan">
      <formula>0</formula>
    </cfRule>
  </conditionalFormatting>
  <conditionalFormatting sqref="R29:R35 R37">
    <cfRule type="cellIs" dxfId="3" priority="3" stopIfTrue="1" operator="greaterThanOrEqual">
      <formula>0</formula>
    </cfRule>
    <cfRule type="cellIs" dxfId="2" priority="4" stopIfTrue="1" operator="lessThan">
      <formula>0</formula>
    </cfRule>
  </conditionalFormatting>
  <conditionalFormatting sqref="R40:R42 R44:R46 R48">
    <cfRule type="cellIs" dxfId="1" priority="1" stopIfTrue="1" operator="lessThan">
      <formula>0</formula>
    </cfRule>
    <cfRule type="cellIs" dxfId="0" priority="2" stopIfTrue="1" operator="greaterThanOrEqual">
      <formula>0</formula>
    </cfRule>
  </conditionalFormatting>
  <pageMargins left="0.25" right="0.25" top="0.25" bottom="0.25" header="0.5" footer="0.5"/>
  <pageSetup scale="83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25vJul</vt:lpstr>
      <vt:lpstr>24v25</vt:lpstr>
      <vt:lpstr>'24v25'!Print_Area</vt:lpstr>
      <vt:lpstr>'25vJul'!Print_Area</vt:lpstr>
    </vt:vector>
  </TitlesOfParts>
  <Company>MTA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Keller, David</dc:creator>
  <cp:lastModifiedBy>Keller, David</cp:lastModifiedBy>
  <dcterms:created xsi:type="dcterms:W3CDTF">2025-10-16T14:53:08Z</dcterms:created>
  <dcterms:modified xsi:type="dcterms:W3CDTF">2025-10-16T15:01:08Z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