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Temp\"/>
    </mc:Choice>
  </mc:AlternateContent>
  <xr:revisionPtr revIDLastSave="0" documentId="8_{1E290418-B32D-4388-A0F1-C3016A7ED547}" xr6:coauthVersionLast="47" xr6:coauthVersionMax="47" xr10:uidLastSave="{00000000-0000-0000-0000-000000000000}"/>
  <bookViews>
    <workbookView xWindow="-120" yWindow="-120" windowWidth="29040" windowHeight="15720" xr2:uid="{A7FD4EC4-099A-4B77-B31A-EFE50707CB6E}"/>
  </bookViews>
  <sheets>
    <sheet name="25vJul" sheetId="2" r:id="rId1"/>
    <sheet name="24v25" sheetId="1" r:id="rId2"/>
  </sheets>
  <definedNames>
    <definedName name="_xlnm.Print_Area" localSheetId="1">'24v25'!$A$1:$R$48</definedName>
    <definedName name="_xlnm.Print_Area" localSheetId="0">'25vJul'!$A$1:$R$48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2" l="1"/>
  <c r="P45" i="2"/>
  <c r="O45" i="2"/>
  <c r="N45" i="2"/>
  <c r="M45" i="2"/>
  <c r="K45" i="2"/>
  <c r="J45" i="2"/>
  <c r="I45" i="2"/>
  <c r="H45" i="2"/>
  <c r="G45" i="2"/>
  <c r="P44" i="2"/>
  <c r="O44" i="2"/>
  <c r="K44" i="2"/>
  <c r="J44" i="2"/>
  <c r="I44" i="2"/>
  <c r="H44" i="2"/>
  <c r="G44" i="2"/>
  <c r="F44" i="2"/>
  <c r="E44" i="2"/>
  <c r="P42" i="2"/>
  <c r="P41" i="2"/>
  <c r="L41" i="2"/>
  <c r="K41" i="2"/>
  <c r="H41" i="2"/>
  <c r="G41" i="2"/>
  <c r="F41" i="2"/>
  <c r="E41" i="2"/>
  <c r="W40" i="2"/>
  <c r="N40" i="2"/>
  <c r="M40" i="2"/>
  <c r="L40" i="2"/>
  <c r="K40" i="2"/>
  <c r="J40" i="2"/>
  <c r="G35" i="2"/>
  <c r="E35" i="2"/>
  <c r="W34" i="2"/>
  <c r="N34" i="2"/>
  <c r="M34" i="2"/>
  <c r="K34" i="2"/>
  <c r="K46" i="2" s="1"/>
  <c r="H34" i="2"/>
  <c r="H35" i="2" s="1"/>
  <c r="G34" i="2"/>
  <c r="E34" i="2"/>
  <c r="K33" i="2"/>
  <c r="K35" i="2" s="1"/>
  <c r="J33" i="2"/>
  <c r="J35" i="2" s="1"/>
  <c r="H33" i="2"/>
  <c r="G33" i="2"/>
  <c r="F33" i="2"/>
  <c r="R32" i="2"/>
  <c r="L30" i="2"/>
  <c r="K30" i="2"/>
  <c r="J30" i="2"/>
  <c r="I30" i="2"/>
  <c r="H30" i="2"/>
  <c r="G30" i="2"/>
  <c r="F30" i="2"/>
  <c r="E30" i="2"/>
  <c r="N29" i="2"/>
  <c r="M29" i="2"/>
  <c r="ID28" i="2"/>
  <c r="R28" i="2"/>
  <c r="X28" i="2" s="1"/>
  <c r="P28" i="2"/>
  <c r="O28" i="2"/>
  <c r="N28" i="2"/>
  <c r="M28" i="2"/>
  <c r="W28" i="2" s="1"/>
  <c r="L28" i="2"/>
  <c r="K28" i="2"/>
  <c r="J28" i="2"/>
  <c r="I28" i="2"/>
  <c r="H28" i="2"/>
  <c r="G28" i="2"/>
  <c r="F28" i="2"/>
  <c r="E28" i="2"/>
  <c r="K23" i="2"/>
  <c r="J23" i="2"/>
  <c r="H23" i="2"/>
  <c r="G23" i="2"/>
  <c r="E23" i="2"/>
  <c r="W22" i="2"/>
  <c r="W45" i="2" s="1"/>
  <c r="P34" i="2"/>
  <c r="P46" i="2" s="1"/>
  <c r="O34" i="2"/>
  <c r="L34" i="2"/>
  <c r="J34" i="2"/>
  <c r="I34" i="2"/>
  <c r="E45" i="2"/>
  <c r="U21" i="2"/>
  <c r="U23" i="2" s="1"/>
  <c r="T21" i="2"/>
  <c r="T23" i="2" s="1"/>
  <c r="P23" i="2"/>
  <c r="E33" i="2"/>
  <c r="JJ20" i="2"/>
  <c r="ID20" i="2"/>
  <c r="U19" i="2"/>
  <c r="T19" i="2"/>
  <c r="F19" i="2"/>
  <c r="P30" i="2"/>
  <c r="L19" i="2"/>
  <c r="K19" i="2"/>
  <c r="J41" i="2"/>
  <c r="I41" i="2"/>
  <c r="W17" i="2"/>
  <c r="W29" i="2" s="1"/>
  <c r="P40" i="2"/>
  <c r="O40" i="2"/>
  <c r="L29" i="2"/>
  <c r="L31" i="2" s="1"/>
  <c r="K29" i="2"/>
  <c r="ID16" i="2"/>
  <c r="R16" i="2"/>
  <c r="X16" i="2" s="1"/>
  <c r="Q16" i="2"/>
  <c r="P16" i="2"/>
  <c r="O16" i="2"/>
  <c r="N16" i="2"/>
  <c r="M16" i="2"/>
  <c r="W16" i="2" s="1"/>
  <c r="L16" i="2"/>
  <c r="K16" i="2"/>
  <c r="J16" i="2"/>
  <c r="I16" i="2"/>
  <c r="H16" i="2"/>
  <c r="G16" i="2"/>
  <c r="F16" i="2"/>
  <c r="E16" i="2"/>
  <c r="W13" i="2"/>
  <c r="H13" i="2"/>
  <c r="G13" i="2"/>
  <c r="F13" i="2"/>
  <c r="E13" i="2"/>
  <c r="P11" i="2"/>
  <c r="O11" i="2"/>
  <c r="N11" i="2"/>
  <c r="N13" i="2" s="1"/>
  <c r="M11" i="2"/>
  <c r="M13" i="2" s="1"/>
  <c r="L11" i="2"/>
  <c r="K11" i="2"/>
  <c r="J11" i="2"/>
  <c r="J13" i="2" s="1"/>
  <c r="I11" i="2"/>
  <c r="I13" i="2" s="1"/>
  <c r="H11" i="2"/>
  <c r="G11" i="2"/>
  <c r="F11" i="2"/>
  <c r="E11" i="2"/>
  <c r="C11" i="2"/>
  <c r="W10" i="2"/>
  <c r="R10" i="2"/>
  <c r="X10" i="2" s="1"/>
  <c r="C10" i="2"/>
  <c r="W9" i="2"/>
  <c r="W11" i="2" s="1"/>
  <c r="R9" i="2"/>
  <c r="X9" i="2" s="1"/>
  <c r="C9" i="2"/>
  <c r="JJ8" i="2"/>
  <c r="ID8" i="2"/>
  <c r="X7" i="2"/>
  <c r="W7" i="2"/>
  <c r="R7" i="2"/>
  <c r="P7" i="2"/>
  <c r="P13" i="2" s="1"/>
  <c r="O7" i="2"/>
  <c r="O13" i="2" s="1"/>
  <c r="N7" i="2"/>
  <c r="M7" i="2"/>
  <c r="L7" i="2"/>
  <c r="L13" i="2" s="1"/>
  <c r="K7" i="2"/>
  <c r="J7" i="2"/>
  <c r="I7" i="2"/>
  <c r="H7" i="2"/>
  <c r="G7" i="2"/>
  <c r="F7" i="2"/>
  <c r="E7" i="2"/>
  <c r="W6" i="2"/>
  <c r="R6" i="2"/>
  <c r="X6" i="2" s="1"/>
  <c r="C6" i="2"/>
  <c r="W5" i="2"/>
  <c r="R5" i="2"/>
  <c r="X5" i="2" s="1"/>
  <c r="C5" i="2"/>
  <c r="C7" i="2" s="1"/>
  <c r="C13" i="2" s="1"/>
  <c r="X4" i="2"/>
  <c r="W4" i="2"/>
  <c r="P81" i="1"/>
  <c r="O81" i="1"/>
  <c r="N81" i="1"/>
  <c r="M81" i="1"/>
  <c r="L81" i="1"/>
  <c r="K81" i="1"/>
  <c r="J81" i="1"/>
  <c r="I81" i="1"/>
  <c r="H81" i="1"/>
  <c r="G81" i="1"/>
  <c r="F81" i="1"/>
  <c r="E81" i="1"/>
  <c r="P65" i="1"/>
  <c r="O65" i="1"/>
  <c r="N65" i="1"/>
  <c r="M65" i="1"/>
  <c r="L65" i="1"/>
  <c r="K65" i="1"/>
  <c r="J65" i="1"/>
  <c r="I65" i="1"/>
  <c r="H65" i="1"/>
  <c r="G65" i="1"/>
  <c r="F65" i="1"/>
  <c r="E65" i="1"/>
  <c r="O59" i="1"/>
  <c r="N59" i="1"/>
  <c r="M59" i="1"/>
  <c r="L59" i="1"/>
  <c r="F58" i="1"/>
  <c r="E58" i="1"/>
  <c r="E55" i="1"/>
  <c r="I54" i="1"/>
  <c r="H54" i="1"/>
  <c r="P53" i="1"/>
  <c r="O53" i="1"/>
  <c r="N53" i="1"/>
  <c r="M53" i="1"/>
  <c r="L53" i="1"/>
  <c r="K53" i="1"/>
  <c r="J53" i="1"/>
  <c r="I53" i="1"/>
  <c r="H53" i="1"/>
  <c r="G53" i="1"/>
  <c r="F53" i="1"/>
  <c r="E53" i="1"/>
  <c r="N45" i="1"/>
  <c r="M45" i="1"/>
  <c r="L45" i="1"/>
  <c r="K45" i="1"/>
  <c r="L44" i="1"/>
  <c r="K44" i="1"/>
  <c r="J44" i="1"/>
  <c r="G44" i="1"/>
  <c r="F44" i="1"/>
  <c r="E44" i="1"/>
  <c r="G42" i="1"/>
  <c r="P41" i="1"/>
  <c r="M41" i="1"/>
  <c r="L41" i="1"/>
  <c r="K41" i="1"/>
  <c r="J41" i="1"/>
  <c r="I41" i="1"/>
  <c r="J40" i="1"/>
  <c r="F40" i="1"/>
  <c r="E40" i="1"/>
  <c r="L35" i="1"/>
  <c r="K35" i="1"/>
  <c r="J35" i="1"/>
  <c r="I35" i="1"/>
  <c r="L33" i="1"/>
  <c r="K33" i="1"/>
  <c r="J33" i="1"/>
  <c r="I33" i="1"/>
  <c r="H33" i="1"/>
  <c r="G33" i="1"/>
  <c r="F33" i="1"/>
  <c r="E33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M30" i="1"/>
  <c r="L30" i="1"/>
  <c r="K30" i="1"/>
  <c r="J30" i="1"/>
  <c r="I30" i="1"/>
  <c r="P29" i="1"/>
  <c r="O29" i="1"/>
  <c r="H29" i="1"/>
  <c r="G29" i="1"/>
  <c r="F29" i="1"/>
  <c r="E29" i="1"/>
  <c r="IY28" i="1"/>
  <c r="R28" i="1"/>
  <c r="L23" i="1"/>
  <c r="K23" i="1"/>
  <c r="J23" i="1"/>
  <c r="I23" i="1"/>
  <c r="H23" i="1"/>
  <c r="G23" i="1"/>
  <c r="P45" i="1"/>
  <c r="O45" i="1"/>
  <c r="N34" i="1"/>
  <c r="J45" i="1"/>
  <c r="I45" i="1"/>
  <c r="I44" i="1"/>
  <c r="H44" i="1"/>
  <c r="IY20" i="1"/>
  <c r="M19" i="1"/>
  <c r="J19" i="1"/>
  <c r="I19" i="1"/>
  <c r="H19" i="1"/>
  <c r="G19" i="1"/>
  <c r="P30" i="1"/>
  <c r="N41" i="1"/>
  <c r="H41" i="1"/>
  <c r="G41" i="1"/>
  <c r="M29" i="1"/>
  <c r="L29" i="1"/>
  <c r="K29" i="1"/>
  <c r="J29" i="1"/>
  <c r="IY16" i="1"/>
  <c r="R16" i="1"/>
  <c r="L13" i="1"/>
  <c r="K13" i="1"/>
  <c r="M12" i="1"/>
  <c r="G12" i="1"/>
  <c r="F12" i="1"/>
  <c r="E12" i="1"/>
  <c r="O11" i="1"/>
  <c r="L11" i="1"/>
  <c r="K11" i="1"/>
  <c r="J11" i="1"/>
  <c r="I11" i="1"/>
  <c r="H11" i="1"/>
  <c r="F11" i="1"/>
  <c r="E11" i="1"/>
  <c r="M34" i="1"/>
  <c r="L34" i="1"/>
  <c r="K34" i="1"/>
  <c r="J34" i="1"/>
  <c r="I34" i="1"/>
  <c r="C10" i="1"/>
  <c r="P11" i="1"/>
  <c r="N11" i="1"/>
  <c r="IY8" i="1"/>
  <c r="M7" i="1"/>
  <c r="L7" i="1"/>
  <c r="K7" i="1"/>
  <c r="G7" i="1"/>
  <c r="N12" i="1"/>
  <c r="L12" i="1"/>
  <c r="K12" i="1"/>
  <c r="I12" i="1"/>
  <c r="G13" i="1" l="1"/>
  <c r="F25" i="2"/>
  <c r="F48" i="2" s="1"/>
  <c r="L37" i="2"/>
  <c r="E41" i="1"/>
  <c r="R18" i="1"/>
  <c r="M42" i="1"/>
  <c r="M25" i="1"/>
  <c r="G29" i="2"/>
  <c r="G31" i="2" s="1"/>
  <c r="G37" i="2" s="1"/>
  <c r="G40" i="2"/>
  <c r="N30" i="2"/>
  <c r="N19" i="2"/>
  <c r="N25" i="2" s="1"/>
  <c r="N48" i="2" s="1"/>
  <c r="N41" i="2"/>
  <c r="F41" i="1"/>
  <c r="F30" i="1"/>
  <c r="J82" i="1"/>
  <c r="H29" i="2"/>
  <c r="H31" i="2" s="1"/>
  <c r="H37" i="2" s="1"/>
  <c r="H40" i="2"/>
  <c r="H19" i="2"/>
  <c r="H25" i="2" s="1"/>
  <c r="H48" i="2" s="1"/>
  <c r="O30" i="2"/>
  <c r="O41" i="2"/>
  <c r="E82" i="1"/>
  <c r="E93" i="1"/>
  <c r="I19" i="2"/>
  <c r="I25" i="2" s="1"/>
  <c r="I48" i="2" s="1"/>
  <c r="I29" i="2"/>
  <c r="I31" i="2" s="1"/>
  <c r="I37" i="2" s="1"/>
  <c r="I40" i="2"/>
  <c r="F82" i="1"/>
  <c r="F93" i="1"/>
  <c r="N82" i="1"/>
  <c r="C9" i="1"/>
  <c r="C11" i="1" s="1"/>
  <c r="P58" i="1"/>
  <c r="O58" i="1"/>
  <c r="O60" i="1" s="1"/>
  <c r="N58" i="1"/>
  <c r="N60" i="1" s="1"/>
  <c r="M58" i="1"/>
  <c r="M60" i="1" s="1"/>
  <c r="O82" i="1"/>
  <c r="O93" i="1"/>
  <c r="G19" i="2"/>
  <c r="G25" i="2" s="1"/>
  <c r="G48" i="2" s="1"/>
  <c r="F34" i="2"/>
  <c r="F23" i="2"/>
  <c r="F45" i="2"/>
  <c r="R22" i="2"/>
  <c r="E42" i="2"/>
  <c r="E30" i="1"/>
  <c r="H56" i="1"/>
  <c r="H62" i="1" s="1"/>
  <c r="F42" i="2"/>
  <c r="C5" i="1"/>
  <c r="H12" i="1"/>
  <c r="R5" i="1"/>
  <c r="J54" i="1"/>
  <c r="H42" i="2"/>
  <c r="R9" i="1"/>
  <c r="R11" i="1" s="1"/>
  <c r="H46" i="1"/>
  <c r="K54" i="1"/>
  <c r="K56" i="1" s="1"/>
  <c r="F60" i="1"/>
  <c r="I42" i="2"/>
  <c r="H7" i="1"/>
  <c r="M11" i="1"/>
  <c r="M13" i="1" s="1"/>
  <c r="I46" i="1"/>
  <c r="L54" i="1"/>
  <c r="I7" i="1"/>
  <c r="P59" i="1"/>
  <c r="R10" i="1"/>
  <c r="K59" i="1"/>
  <c r="J59" i="1"/>
  <c r="I59" i="1"/>
  <c r="H59" i="1"/>
  <c r="G59" i="1"/>
  <c r="F59" i="1"/>
  <c r="E59" i="1"/>
  <c r="E94" i="1" s="1"/>
  <c r="M44" i="1"/>
  <c r="M33" i="1"/>
  <c r="J46" i="1"/>
  <c r="M54" i="1"/>
  <c r="M56" i="1" s="1"/>
  <c r="M62" i="1" s="1"/>
  <c r="K42" i="2"/>
  <c r="K31" i="2"/>
  <c r="K37" i="2" s="1"/>
  <c r="N44" i="1"/>
  <c r="N33" i="1"/>
  <c r="K46" i="1"/>
  <c r="N54" i="1"/>
  <c r="L42" i="2"/>
  <c r="E19" i="1"/>
  <c r="O44" i="1"/>
  <c r="O33" i="1"/>
  <c r="L46" i="1"/>
  <c r="I40" i="1"/>
  <c r="O54" i="1"/>
  <c r="O56" i="1" s="1"/>
  <c r="O62" i="1" s="1"/>
  <c r="L45" i="2"/>
  <c r="F19" i="1"/>
  <c r="P23" i="1"/>
  <c r="P44" i="1"/>
  <c r="P33" i="1"/>
  <c r="M23" i="1"/>
  <c r="P54" i="1"/>
  <c r="I33" i="2"/>
  <c r="I35" i="2" s="1"/>
  <c r="I23" i="2"/>
  <c r="R21" i="2"/>
  <c r="O46" i="2"/>
  <c r="O12" i="1"/>
  <c r="O7" i="1"/>
  <c r="O13" i="1" s="1"/>
  <c r="N7" i="1"/>
  <c r="N13" i="1" s="1"/>
  <c r="G25" i="1"/>
  <c r="G31" i="1"/>
  <c r="R21" i="1"/>
  <c r="N23" i="1"/>
  <c r="M31" i="1"/>
  <c r="K40" i="1"/>
  <c r="P12" i="1"/>
  <c r="P7" i="1"/>
  <c r="P13" i="1" s="1"/>
  <c r="H25" i="1"/>
  <c r="E45" i="1"/>
  <c r="E23" i="1"/>
  <c r="R22" i="1"/>
  <c r="E34" i="1"/>
  <c r="O23" i="1"/>
  <c r="L40" i="1"/>
  <c r="N29" i="1"/>
  <c r="N19" i="1"/>
  <c r="I25" i="1"/>
  <c r="F34" i="1"/>
  <c r="F23" i="1"/>
  <c r="M40" i="1"/>
  <c r="O40" i="1"/>
  <c r="O19" i="1"/>
  <c r="J31" i="1"/>
  <c r="J25" i="1"/>
  <c r="G34" i="1"/>
  <c r="G35" i="1" s="1"/>
  <c r="G45" i="1"/>
  <c r="N40" i="1"/>
  <c r="K25" i="2"/>
  <c r="K48" i="2" s="1"/>
  <c r="P40" i="1"/>
  <c r="P19" i="1"/>
  <c r="K19" i="1"/>
  <c r="H45" i="1"/>
  <c r="H34" i="1"/>
  <c r="H35" i="1" s="1"/>
  <c r="F45" i="1"/>
  <c r="E40" i="2"/>
  <c r="E19" i="2"/>
  <c r="E25" i="2" s="1"/>
  <c r="E48" i="2" s="1"/>
  <c r="E29" i="2"/>
  <c r="E31" i="2" s="1"/>
  <c r="E37" i="2" s="1"/>
  <c r="R17" i="2"/>
  <c r="L25" i="2"/>
  <c r="L48" i="2" s="1"/>
  <c r="H46" i="2"/>
  <c r="R17" i="1"/>
  <c r="L19" i="1"/>
  <c r="H82" i="1"/>
  <c r="H93" i="1"/>
  <c r="F29" i="2"/>
  <c r="F31" i="2" s="1"/>
  <c r="F40" i="2"/>
  <c r="W18" i="2"/>
  <c r="M30" i="2"/>
  <c r="M42" i="2" s="1"/>
  <c r="M19" i="2"/>
  <c r="M41" i="2"/>
  <c r="L44" i="2"/>
  <c r="L23" i="2"/>
  <c r="L46" i="2" s="1"/>
  <c r="L33" i="2"/>
  <c r="L35" i="2" s="1"/>
  <c r="M55" i="1"/>
  <c r="C6" i="1"/>
  <c r="L55" i="1"/>
  <c r="N55" i="1"/>
  <c r="K55" i="1"/>
  <c r="J55" i="1"/>
  <c r="I55" i="1"/>
  <c r="I56" i="1" s="1"/>
  <c r="I62" i="1" s="1"/>
  <c r="R6" i="1"/>
  <c r="G30" i="1"/>
  <c r="F55" i="1"/>
  <c r="M44" i="2"/>
  <c r="M23" i="2"/>
  <c r="M46" i="2" s="1"/>
  <c r="M33" i="2"/>
  <c r="M35" i="2" s="1"/>
  <c r="H30" i="1"/>
  <c r="H31" i="1" s="1"/>
  <c r="G55" i="1"/>
  <c r="X11" i="2"/>
  <c r="X13" i="2" s="1"/>
  <c r="N44" i="2"/>
  <c r="N23" i="2"/>
  <c r="N46" i="2" s="1"/>
  <c r="N33" i="2"/>
  <c r="N35" i="2" s="1"/>
  <c r="H55" i="1"/>
  <c r="O23" i="2"/>
  <c r="O33" i="2"/>
  <c r="O35" i="2" s="1"/>
  <c r="O55" i="1"/>
  <c r="O19" i="2"/>
  <c r="O25" i="2" s="1"/>
  <c r="O48" i="2" s="1"/>
  <c r="P33" i="2"/>
  <c r="P35" i="2" s="1"/>
  <c r="I58" i="1"/>
  <c r="I60" i="1" s="1"/>
  <c r="H58" i="1"/>
  <c r="H60" i="1" s="1"/>
  <c r="L58" i="1"/>
  <c r="L60" i="1" s="1"/>
  <c r="K58" i="1"/>
  <c r="K60" i="1" s="1"/>
  <c r="J58" i="1"/>
  <c r="J60" i="1" s="1"/>
  <c r="G58" i="1"/>
  <c r="G60" i="1" s="1"/>
  <c r="P55" i="1"/>
  <c r="P19" i="2"/>
  <c r="P25" i="2" s="1"/>
  <c r="P48" i="2" s="1"/>
  <c r="R18" i="2"/>
  <c r="O29" i="2"/>
  <c r="G11" i="1"/>
  <c r="G46" i="1" s="1"/>
  <c r="G40" i="1"/>
  <c r="P29" i="2"/>
  <c r="P31" i="2" s="1"/>
  <c r="E54" i="1"/>
  <c r="E7" i="1"/>
  <c r="E13" i="1" s="1"/>
  <c r="H40" i="1"/>
  <c r="O41" i="1"/>
  <c r="N30" i="1"/>
  <c r="W21" i="2"/>
  <c r="E46" i="2"/>
  <c r="F7" i="1"/>
  <c r="F13" i="1" s="1"/>
  <c r="I29" i="1"/>
  <c r="I31" i="1" s="1"/>
  <c r="O30" i="1"/>
  <c r="O34" i="1"/>
  <c r="F54" i="1"/>
  <c r="P34" i="1"/>
  <c r="G54" i="1"/>
  <c r="K13" i="2"/>
  <c r="J19" i="2"/>
  <c r="J25" i="2" s="1"/>
  <c r="J48" i="2" s="1"/>
  <c r="J29" i="2"/>
  <c r="J31" i="2" s="1"/>
  <c r="J37" i="2" s="1"/>
  <c r="J7" i="1"/>
  <c r="R11" i="2"/>
  <c r="R13" i="2" s="1"/>
  <c r="J12" i="1"/>
  <c r="I46" i="2"/>
  <c r="J46" i="2"/>
  <c r="O46" i="1" l="1"/>
  <c r="O35" i="1"/>
  <c r="K90" i="1"/>
  <c r="K79" i="1"/>
  <c r="K91" i="1" s="1"/>
  <c r="F31" i="1"/>
  <c r="F25" i="1"/>
  <c r="F42" i="1"/>
  <c r="G79" i="1"/>
  <c r="G90" i="1"/>
  <c r="W30" i="2"/>
  <c r="W41" i="2"/>
  <c r="F83" i="1"/>
  <c r="F94" i="1"/>
  <c r="F84" i="1"/>
  <c r="L93" i="1"/>
  <c r="L82" i="1"/>
  <c r="L84" i="1"/>
  <c r="G94" i="1"/>
  <c r="G83" i="1"/>
  <c r="I79" i="1"/>
  <c r="I91" i="1" s="1"/>
  <c r="I90" i="1"/>
  <c r="H13" i="1"/>
  <c r="H48" i="1" s="1"/>
  <c r="H42" i="1"/>
  <c r="M93" i="1"/>
  <c r="M82" i="1"/>
  <c r="F37" i="2"/>
  <c r="H94" i="1"/>
  <c r="H83" i="1"/>
  <c r="N35" i="1"/>
  <c r="N46" i="1"/>
  <c r="R45" i="2"/>
  <c r="X22" i="2"/>
  <c r="R34" i="2"/>
  <c r="M31" i="2"/>
  <c r="M37" i="2" s="1"/>
  <c r="H89" i="1"/>
  <c r="H78" i="1"/>
  <c r="I94" i="1"/>
  <c r="I83" i="1"/>
  <c r="R23" i="1"/>
  <c r="R44" i="1"/>
  <c r="R33" i="1"/>
  <c r="I89" i="1"/>
  <c r="I78" i="1"/>
  <c r="W33" i="2"/>
  <c r="W35" i="2" s="1"/>
  <c r="W44" i="2"/>
  <c r="W23" i="2"/>
  <c r="W46" i="2" s="1"/>
  <c r="J37" i="1"/>
  <c r="J94" i="1"/>
  <c r="J83" i="1"/>
  <c r="J95" i="1" s="1"/>
  <c r="N42" i="2"/>
  <c r="K89" i="1"/>
  <c r="K78" i="1"/>
  <c r="H84" i="1"/>
  <c r="O83" i="1"/>
  <c r="O95" i="1" s="1"/>
  <c r="O94" i="1"/>
  <c r="G37" i="1"/>
  <c r="G48" i="1"/>
  <c r="K62" i="1"/>
  <c r="F46" i="2"/>
  <c r="F35" i="2"/>
  <c r="L42" i="1"/>
  <c r="L25" i="1"/>
  <c r="L31" i="1"/>
  <c r="O25" i="1"/>
  <c r="O31" i="1"/>
  <c r="O42" i="1"/>
  <c r="K93" i="1"/>
  <c r="R40" i="1"/>
  <c r="R19" i="1"/>
  <c r="R29" i="1"/>
  <c r="P83" i="1"/>
  <c r="P95" i="1" s="1"/>
  <c r="P94" i="1"/>
  <c r="E31" i="1"/>
  <c r="E25" i="1"/>
  <c r="E42" i="1"/>
  <c r="K84" i="1"/>
  <c r="I93" i="1"/>
  <c r="M79" i="1"/>
  <c r="M91" i="1" s="1"/>
  <c r="M90" i="1"/>
  <c r="R45" i="1"/>
  <c r="R34" i="1"/>
  <c r="K82" i="1"/>
  <c r="I82" i="1"/>
  <c r="J42" i="1"/>
  <c r="J13" i="1"/>
  <c r="J48" i="1" s="1"/>
  <c r="E74" i="1"/>
  <c r="E46" i="1"/>
  <c r="E35" i="1"/>
  <c r="J56" i="1"/>
  <c r="J62" i="1" s="1"/>
  <c r="G93" i="1"/>
  <c r="I84" i="1"/>
  <c r="E56" i="1"/>
  <c r="E89" i="1"/>
  <c r="E78" i="1"/>
  <c r="E80" i="1" s="1"/>
  <c r="X17" i="2"/>
  <c r="R40" i="2"/>
  <c r="R29" i="2"/>
  <c r="R19" i="2"/>
  <c r="F46" i="1"/>
  <c r="F35" i="1"/>
  <c r="X21" i="2"/>
  <c r="R33" i="2"/>
  <c r="R44" i="2"/>
  <c r="R23" i="2"/>
  <c r="H79" i="1"/>
  <c r="H90" i="1"/>
  <c r="R7" i="1"/>
  <c r="R13" i="1" s="1"/>
  <c r="G82" i="1"/>
  <c r="M37" i="1"/>
  <c r="M48" i="1"/>
  <c r="P37" i="2"/>
  <c r="K94" i="1"/>
  <c r="K83" i="1"/>
  <c r="K95" i="1" s="1"/>
  <c r="N56" i="1"/>
  <c r="N62" i="1" s="1"/>
  <c r="G84" i="1"/>
  <c r="E60" i="1"/>
  <c r="J89" i="1"/>
  <c r="J78" i="1"/>
  <c r="I48" i="1"/>
  <c r="I37" i="1"/>
  <c r="L94" i="1"/>
  <c r="L83" i="1"/>
  <c r="C7" i="1"/>
  <c r="C13" i="1" s="1"/>
  <c r="N90" i="1"/>
  <c r="N79" i="1"/>
  <c r="M89" i="1"/>
  <c r="M78" i="1"/>
  <c r="O89" i="1"/>
  <c r="O78" i="1"/>
  <c r="M94" i="1"/>
  <c r="M83" i="1"/>
  <c r="M95" i="1" s="1"/>
  <c r="J79" i="1"/>
  <c r="J91" i="1" s="1"/>
  <c r="J90" i="1"/>
  <c r="I42" i="1"/>
  <c r="I13" i="1"/>
  <c r="G42" i="2"/>
  <c r="O42" i="2"/>
  <c r="O90" i="1"/>
  <c r="O79" i="1"/>
  <c r="G56" i="1"/>
  <c r="G62" i="1" s="1"/>
  <c r="G78" i="1"/>
  <c r="G89" i="1"/>
  <c r="P89" i="1"/>
  <c r="P78" i="1"/>
  <c r="N42" i="1"/>
  <c r="N25" i="1"/>
  <c r="N31" i="1"/>
  <c r="N83" i="1"/>
  <c r="N95" i="1" s="1"/>
  <c r="N94" i="1"/>
  <c r="P56" i="1"/>
  <c r="P62" i="1" s="1"/>
  <c r="J42" i="2"/>
  <c r="E84" i="1"/>
  <c r="R41" i="1"/>
  <c r="R30" i="1"/>
  <c r="H37" i="1"/>
  <c r="M35" i="1"/>
  <c r="M46" i="1"/>
  <c r="E83" i="1"/>
  <c r="P60" i="1"/>
  <c r="P93" i="1"/>
  <c r="E90" i="1"/>
  <c r="E79" i="1"/>
  <c r="W19" i="2"/>
  <c r="W25" i="2" s="1"/>
  <c r="W48" i="2" s="1"/>
  <c r="N78" i="1"/>
  <c r="L89" i="1"/>
  <c r="L78" i="1"/>
  <c r="O31" i="2"/>
  <c r="O37" i="2" s="1"/>
  <c r="K42" i="1"/>
  <c r="K25" i="1"/>
  <c r="K31" i="1"/>
  <c r="L79" i="1"/>
  <c r="L90" i="1"/>
  <c r="N89" i="1"/>
  <c r="N31" i="2"/>
  <c r="N37" i="2" s="1"/>
  <c r="J93" i="1"/>
  <c r="F90" i="1"/>
  <c r="F79" i="1"/>
  <c r="F56" i="1"/>
  <c r="F62" i="1" s="1"/>
  <c r="F78" i="1"/>
  <c r="F89" i="1"/>
  <c r="X18" i="2"/>
  <c r="R30" i="2"/>
  <c r="R41" i="2"/>
  <c r="M25" i="2"/>
  <c r="M48" i="2" s="1"/>
  <c r="P25" i="1"/>
  <c r="P31" i="1"/>
  <c r="P42" i="1"/>
  <c r="P46" i="1"/>
  <c r="P35" i="1"/>
  <c r="L56" i="1"/>
  <c r="L62" i="1" s="1"/>
  <c r="P82" i="1"/>
  <c r="N93" i="1"/>
  <c r="P90" i="1"/>
  <c r="P79" i="1"/>
  <c r="P37" i="1" l="1"/>
  <c r="P48" i="1"/>
  <c r="E62" i="1"/>
  <c r="E48" i="1"/>
  <c r="E37" i="1"/>
  <c r="G95" i="1"/>
  <c r="N80" i="1"/>
  <c r="N74" i="1"/>
  <c r="H80" i="1"/>
  <c r="H74" i="1"/>
  <c r="X30" i="2"/>
  <c r="X41" i="2"/>
  <c r="N37" i="1"/>
  <c r="N48" i="1"/>
  <c r="O80" i="1"/>
  <c r="O74" i="1"/>
  <c r="K74" i="1"/>
  <c r="K80" i="1"/>
  <c r="E91" i="1"/>
  <c r="M80" i="1"/>
  <c r="M74" i="1"/>
  <c r="P84" i="1"/>
  <c r="R25" i="1"/>
  <c r="R31" i="1"/>
  <c r="R37" i="1" s="1"/>
  <c r="R48" i="1"/>
  <c r="R42" i="1"/>
  <c r="F91" i="1"/>
  <c r="P74" i="1"/>
  <c r="P80" i="1"/>
  <c r="N91" i="1"/>
  <c r="X45" i="2"/>
  <c r="X34" i="2"/>
  <c r="P91" i="1"/>
  <c r="F80" i="1"/>
  <c r="F74" i="1"/>
  <c r="H91" i="1"/>
  <c r="E97" i="1"/>
  <c r="E86" i="1"/>
  <c r="F95" i="1"/>
  <c r="E95" i="1"/>
  <c r="R35" i="2"/>
  <c r="R46" i="2"/>
  <c r="J84" i="1"/>
  <c r="N84" i="1"/>
  <c r="L95" i="1"/>
  <c r="W42" i="2"/>
  <c r="W31" i="2"/>
  <c r="W37" i="2" s="1"/>
  <c r="O91" i="1"/>
  <c r="O37" i="1"/>
  <c r="O48" i="1"/>
  <c r="H95" i="1"/>
  <c r="G80" i="1"/>
  <c r="G74" i="1"/>
  <c r="X44" i="2"/>
  <c r="X33" i="2"/>
  <c r="X35" i="2" s="1"/>
  <c r="X23" i="2"/>
  <c r="L37" i="1"/>
  <c r="L48" i="1"/>
  <c r="G91" i="1"/>
  <c r="O84" i="1"/>
  <c r="L91" i="1"/>
  <c r="J74" i="1"/>
  <c r="J80" i="1"/>
  <c r="I74" i="1"/>
  <c r="I80" i="1"/>
  <c r="M84" i="1"/>
  <c r="R25" i="2"/>
  <c r="R42" i="2"/>
  <c r="R31" i="2"/>
  <c r="R37" i="2" s="1"/>
  <c r="R48" i="2"/>
  <c r="F48" i="1"/>
  <c r="F37" i="1"/>
  <c r="K48" i="1"/>
  <c r="K37" i="1"/>
  <c r="X29" i="2"/>
  <c r="X31" i="2" s="1"/>
  <c r="X37" i="2" s="1"/>
  <c r="X19" i="2"/>
  <c r="X25" i="2" s="1"/>
  <c r="X48" i="2" s="1"/>
  <c r="X40" i="2"/>
  <c r="L74" i="1"/>
  <c r="L80" i="1"/>
  <c r="R46" i="1"/>
  <c r="R35" i="1"/>
  <c r="I95" i="1"/>
  <c r="F97" i="1" l="1"/>
  <c r="F86" i="1"/>
  <c r="O97" i="1"/>
  <c r="O86" i="1"/>
  <c r="G97" i="1"/>
  <c r="G86" i="1"/>
  <c r="X46" i="2"/>
  <c r="X42" i="2"/>
  <c r="H97" i="1"/>
  <c r="H86" i="1"/>
  <c r="P97" i="1"/>
  <c r="P86" i="1"/>
  <c r="N97" i="1"/>
  <c r="N86" i="1"/>
  <c r="L97" i="1"/>
  <c r="L86" i="1"/>
  <c r="K97" i="1"/>
  <c r="K86" i="1"/>
  <c r="I97" i="1"/>
  <c r="I86" i="1"/>
  <c r="J97" i="1"/>
  <c r="J86" i="1"/>
  <c r="M97" i="1"/>
  <c r="M86" i="1"/>
</calcChain>
</file>

<file path=xl/sharedStrings.xml><?xml version="1.0" encoding="utf-8"?>
<sst xmlns="http://schemas.openxmlformats.org/spreadsheetml/2006/main" count="136" uniqueCount="37">
  <si>
    <t>Real Estate Transaction Taxes Receipts ($ in millions)</t>
  </si>
  <si>
    <t>2025 Receipts vs. 2024 Receipts</t>
  </si>
  <si>
    <t>2024 Actuals</t>
  </si>
  <si>
    <t>2024 Act</t>
  </si>
  <si>
    <t>YTD Nov</t>
  </si>
  <si>
    <t>MRT-1</t>
  </si>
  <si>
    <t>MRT-2</t>
  </si>
  <si>
    <t>Total MRT</t>
  </si>
  <si>
    <t>RPTT</t>
  </si>
  <si>
    <t>MRT</t>
  </si>
  <si>
    <r>
      <t xml:space="preserve">Total Urban Tax - </t>
    </r>
    <r>
      <rPr>
        <b/>
        <i/>
        <sz val="9"/>
        <rFont val="Arial"/>
        <family val="2"/>
      </rPr>
      <t>NYCT 90% share</t>
    </r>
  </si>
  <si>
    <t>Total Real Estate Taxes</t>
  </si>
  <si>
    <t>2025 Actuals</t>
  </si>
  <si>
    <t>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</si>
  <si>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</si>
  <si>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</si>
  <si>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</si>
  <si>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</si>
  <si>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</si>
  <si>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</si>
  <si>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</si>
  <si>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</si>
  <si>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</si>
  <si>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</si>
  <si>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</si>
  <si>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</si>
  <si>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Y-T-D Real Estate Transaction Taxes, Cash Basis - 2024 &amp; 2023 Actuals ($ in millions)</t>
  </si>
  <si>
    <t>2023 Y-T-D Actuals</t>
  </si>
  <si>
    <t>Total Urban Tax</t>
  </si>
  <si>
    <t>2024 Y-T-D Actuals</t>
  </si>
  <si>
    <t>YTD-over-YTD Changes</t>
  </si>
  <si>
    <t>Adopted Budget vs. Actual Receipts</t>
  </si>
  <si>
    <t>2025 Mid-Year Forecast</t>
  </si>
  <si>
    <t>2025</t>
  </si>
  <si>
    <t>590 Mad</t>
  </si>
  <si>
    <t>800 5th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</si>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</sst>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&quot;$&quot;#,##0.0_);\(&quot;$&quot;#,##0.0\)"/>
    <numFmt numFmtId="165" formatCode="#,##0.0_);\(#,##0.0\)"/>
    <numFmt numFmtId="166" formatCode="0.0%"/>
    <numFmt numFmtId="167" formatCode="&quot;$&quot;#,##0.000_);\(&quot;$&quot;#,##0.000\)"/>
    <numFmt numFmtId="168" formatCode="0.000"/>
  </numFmts>
  <fonts count="14" x14ac:knownFonts="1">
    <font>
      <sz val="10"/>
      <name val="Arial"/>
    </font>
    <font>
      <sz val="12"/>
      <color indexed="18"/>
      <name val="Arial Black"/>
      <family val="2"/>
    </font>
    <font>
      <sz val="10"/>
      <name val="Arial"/>
      <family val="2"/>
    </font>
    <font>
      <b/>
      <sz val="14"/>
      <name val="Arial"/>
      <family val="2"/>
    </font>
    <font>
      <sz val="12"/>
      <color indexed="9"/>
      <name val="Arial Black"/>
      <family val="2"/>
    </font>
    <font>
      <b/>
      <u/>
      <sz val="10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u/>
      <sz val="11"/>
      <color rgb="FFFF0000"/>
      <name val="Arial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EB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/>
    <xf numFmtId="17" fontId="5" fillId="2" borderId="0" xfId="0" applyNumberFormat="1" applyFont="1" applyFill="1" applyAlignment="1">
      <alignment horizontal="center"/>
    </xf>
    <xf numFmtId="17" fontId="6" fillId="0" borderId="0" xfId="0" applyNumberFormat="1" applyFont="1"/>
    <xf numFmtId="17" fontId="6" fillId="0" borderId="1" xfId="0" applyNumberFormat="1" applyFont="1" applyBorder="1" applyAlignment="1">
      <alignment horizontal="center"/>
    </xf>
    <xf numFmtId="0" fontId="7" fillId="0" borderId="0" xfId="0" applyFont="1"/>
    <xf numFmtId="164" fontId="8" fillId="2" borderId="0" xfId="0" applyNumberFormat="1" applyFont="1" applyFill="1" applyAlignment="1">
      <alignment horizontal="right" indent="1"/>
    </xf>
    <xf numFmtId="164" fontId="2" fillId="0" borderId="0" xfId="0" applyNumberFormat="1" applyFont="1"/>
    <xf numFmtId="164" fontId="2" fillId="0" borderId="2" xfId="0" applyNumberFormat="1" applyFont="1" applyBorder="1"/>
    <xf numFmtId="9" fontId="2" fillId="0" borderId="0" xfId="1" applyFont="1"/>
    <xf numFmtId="164" fontId="2" fillId="0" borderId="0" xfId="1" applyNumberFormat="1" applyFont="1"/>
    <xf numFmtId="165" fontId="5" fillId="2" borderId="0" xfId="0" applyNumberFormat="1" applyFont="1" applyFill="1" applyAlignment="1">
      <alignment horizontal="right" indent="1"/>
    </xf>
    <xf numFmtId="165" fontId="9" fillId="0" borderId="0" xfId="0" applyNumberFormat="1" applyFont="1"/>
    <xf numFmtId="165" fontId="9" fillId="0" borderId="2" xfId="0" applyNumberFormat="1" applyFont="1" applyBorder="1"/>
    <xf numFmtId="0" fontId="2" fillId="0" borderId="2" xfId="0" applyFont="1" applyBorder="1"/>
    <xf numFmtId="0" fontId="10" fillId="0" borderId="0" xfId="0" applyFont="1"/>
    <xf numFmtId="165" fontId="2" fillId="0" borderId="0" xfId="0" applyNumberFormat="1" applyFont="1"/>
    <xf numFmtId="0" fontId="7" fillId="0" borderId="0" xfId="0" applyFont="1" applyAlignment="1">
      <alignment horizontal="left"/>
    </xf>
    <xf numFmtId="164" fontId="2" fillId="0" borderId="3" xfId="0" applyNumberFormat="1" applyFont="1" applyBorder="1"/>
    <xf numFmtId="0" fontId="7" fillId="0" borderId="4" xfId="0" applyFont="1" applyBorder="1" applyAlignment="1">
      <alignment horizontal="left"/>
    </xf>
    <xf numFmtId="164" fontId="2" fillId="0" borderId="4" xfId="0" applyNumberFormat="1" applyFont="1" applyBorder="1"/>
    <xf numFmtId="0" fontId="2" fillId="0" borderId="4" xfId="0" applyFont="1" applyBorder="1"/>
    <xf numFmtId="0" fontId="12" fillId="0" borderId="0" xfId="0" applyFont="1"/>
    <xf numFmtId="166" fontId="2" fillId="0" borderId="0" xfId="1" applyNumberFormat="1" applyFont="1"/>
    <xf numFmtId="0" fontId="6" fillId="0" borderId="0" xfId="0" applyFont="1" applyAlignment="1">
      <alignment horizontal="right"/>
    </xf>
    <xf numFmtId="166" fontId="2" fillId="0" borderId="2" xfId="1" applyNumberFormat="1" applyFont="1" applyBorder="1"/>
    <xf numFmtId="166" fontId="9" fillId="0" borderId="0" xfId="1" applyNumberFormat="1" applyFont="1"/>
    <xf numFmtId="166" fontId="9" fillId="0" borderId="2" xfId="1" applyNumberFormat="1" applyFont="1" applyBorder="1"/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3" xfId="1" applyNumberFormat="1" applyFont="1" applyBorder="1"/>
    <xf numFmtId="0" fontId="2" fillId="0" borderId="5" xfId="0" applyFont="1" applyBorder="1"/>
    <xf numFmtId="0" fontId="2" fillId="0" borderId="6" xfId="0" applyFont="1" applyBorder="1"/>
    <xf numFmtId="167" fontId="2" fillId="0" borderId="0" xfId="0" applyNumberFormat="1" applyFont="1"/>
    <xf numFmtId="168" fontId="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17" fontId="5" fillId="2" borderId="0" xfId="0" quotePrefix="1" applyNumberFormat="1" applyFont="1" applyFill="1" applyAlignment="1">
      <alignment horizontal="center"/>
    </xf>
    <xf numFmtId="17" fontId="6" fillId="3" borderId="7" xfId="0" applyNumberFormat="1" applyFont="1" applyFill="1" applyBorder="1" applyAlignment="1">
      <alignment horizontal="center"/>
    </xf>
    <xf numFmtId="17" fontId="6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/>
    <xf numFmtId="164" fontId="2" fillId="3" borderId="10" xfId="0" applyNumberFormat="1" applyFont="1" applyFill="1" applyBorder="1"/>
    <xf numFmtId="165" fontId="9" fillId="3" borderId="9" xfId="0" applyNumberFormat="1" applyFont="1" applyFill="1" applyBorder="1"/>
    <xf numFmtId="165" fontId="9" fillId="3" borderId="10" xfId="0" applyNumberFormat="1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17" fontId="6" fillId="4" borderId="7" xfId="0" applyNumberFormat="1" applyFont="1" applyFill="1" applyBorder="1" applyAlignment="1">
      <alignment horizontal="center"/>
    </xf>
    <xf numFmtId="17" fontId="6" fillId="4" borderId="8" xfId="0" applyNumberFormat="1" applyFont="1" applyFill="1" applyBorder="1" applyAlignment="1">
      <alignment horizontal="center"/>
    </xf>
    <xf numFmtId="17" fontId="6" fillId="3" borderId="9" xfId="0" applyNumberFormat="1" applyFont="1" applyFill="1" applyBorder="1" applyAlignment="1">
      <alignment horizontal="center"/>
    </xf>
    <xf numFmtId="17" fontId="6" fillId="3" borderId="10" xfId="0" applyNumberFormat="1" applyFont="1" applyFill="1" applyBorder="1" applyAlignment="1">
      <alignment horizontal="center"/>
    </xf>
    <xf numFmtId="164" fontId="2" fillId="4" borderId="9" xfId="0" applyNumberFormat="1" applyFont="1" applyFill="1" applyBorder="1"/>
    <xf numFmtId="164" fontId="2" fillId="4" borderId="10" xfId="0" applyNumberFormat="1" applyFont="1" applyFill="1" applyBorder="1"/>
    <xf numFmtId="165" fontId="9" fillId="4" borderId="9" xfId="0" applyNumberFormat="1" applyFont="1" applyFill="1" applyBorder="1"/>
    <xf numFmtId="165" fontId="9" fillId="4" borderId="10" xfId="0" applyNumberFormat="1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7" fontId="2" fillId="0" borderId="0" xfId="0" applyNumberFormat="1" applyFont="1"/>
    <xf numFmtId="0" fontId="2" fillId="4" borderId="11" xfId="0" applyFont="1" applyFill="1" applyBorder="1"/>
    <xf numFmtId="0" fontId="2" fillId="4" borderId="12" xfId="0" applyFont="1" applyFill="1" applyBorder="1"/>
    <xf numFmtId="166" fontId="2" fillId="3" borderId="9" xfId="1" applyNumberFormat="1" applyFont="1" applyFill="1" applyBorder="1"/>
    <xf numFmtId="166" fontId="2" fillId="3" borderId="10" xfId="1" applyNumberFormat="1" applyFont="1" applyFill="1" applyBorder="1"/>
    <xf numFmtId="166" fontId="9" fillId="3" borderId="9" xfId="1" applyNumberFormat="1" applyFont="1" applyFill="1" applyBorder="1"/>
    <xf numFmtId="166" fontId="9" fillId="3" borderId="10" xfId="1" applyNumberFormat="1" applyFont="1" applyFill="1" applyBorder="1"/>
    <xf numFmtId="166" fontId="2" fillId="3" borderId="9" xfId="0" applyNumberFormat="1" applyFont="1" applyFill="1" applyBorder="1"/>
    <xf numFmtId="166" fontId="2" fillId="3" borderId="10" xfId="0" applyNumberFormat="1" applyFont="1" applyFill="1" applyBorder="1"/>
    <xf numFmtId="166" fontId="2" fillId="3" borderId="11" xfId="1" applyNumberFormat="1" applyFont="1" applyFill="1" applyBorder="1"/>
    <xf numFmtId="166" fontId="2" fillId="3" borderId="12" xfId="1" applyNumberFormat="1" applyFont="1" applyFill="1" applyBorder="1"/>
  </cellXfs>
  <cellStyles count="2">
    <cellStyle name="Normal" xfId="0" builtinId="0"/>
    <cellStyle name="Percent" xfId="1" builtinId="5"/>
  </cellStyles>
  <dxfs count="14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7C413-64D4-4E69-BA06-16EEC91CA424}">
  <sheetPr>
    <tabColor theme="5" tint="-0.249977111117893"/>
    <pageSetUpPr fitToPage="1"/>
  </sheetPr>
  <dimension ref="A1:JV58"/>
  <sheetViews>
    <sheetView tabSelected="1" zoomScale="80" zoomScaleNormal="80" zoomScaleSheetLayoutView="80" workbookViewId="0">
      <selection activeCell="R17" sqref="R17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bestFit="1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70" ht="19.5" x14ac:dyDescent="0.4">
      <c r="A1" s="1" t="s">
        <v>0</v>
      </c>
      <c r="M1" s="39"/>
      <c r="R1" s="40"/>
    </row>
    <row r="2" spans="1:270" ht="19.5" x14ac:dyDescent="0.4">
      <c r="A2" s="3" t="s">
        <v>31</v>
      </c>
      <c r="M2" s="39"/>
      <c r="R2" s="40"/>
    </row>
    <row r="3" spans="1:270" ht="10.5" customHeight="1" thickBot="1" x14ac:dyDescent="0.3">
      <c r="A3" s="4"/>
    </row>
    <row r="4" spans="1:270" ht="19.5" x14ac:dyDescent="0.4">
      <c r="A4" s="5" t="s">
        <v>32</v>
      </c>
      <c r="C4" s="41" t="s">
        <v>33</v>
      </c>
      <c r="E4" s="7">
        <v>45658</v>
      </c>
      <c r="F4" s="7">
        <v>45689</v>
      </c>
      <c r="G4" s="7">
        <v>45717</v>
      </c>
      <c r="H4" s="7">
        <v>45748</v>
      </c>
      <c r="I4" s="7">
        <v>45778</v>
      </c>
      <c r="J4" s="7">
        <v>45809</v>
      </c>
      <c r="K4" s="7">
        <v>45839</v>
      </c>
      <c r="L4" s="7">
        <v>45870</v>
      </c>
      <c r="M4" s="7">
        <v>45901</v>
      </c>
      <c r="N4" s="7">
        <v>45931</v>
      </c>
      <c r="O4" s="7">
        <v>45962</v>
      </c>
      <c r="P4" s="7">
        <v>45992</v>
      </c>
      <c r="R4" s="8" t="s">
        <v>4</v>
      </c>
      <c r="W4" s="42">
        <f>M4</f>
        <v>45901</v>
      </c>
      <c r="X4" s="43" t="str">
        <f>R4</f>
        <v>YTD Nov</v>
      </c>
    </row>
    <row r="5" spans="1:270" x14ac:dyDescent="0.2">
      <c r="A5" s="9" t="s">
        <v>5</v>
      </c>
      <c r="C5" s="10">
        <f>SUM(E5:P5)</f>
        <v>274.83276424715331</v>
      </c>
      <c r="E5" s="11">
        <v>21.544996209999997</v>
      </c>
      <c r="F5" s="11">
        <v>29.400495280000001</v>
      </c>
      <c r="G5" s="11">
        <v>20.974315240000003</v>
      </c>
      <c r="H5" s="11">
        <v>20.847321990000001</v>
      </c>
      <c r="I5" s="11">
        <v>22.636698259999999</v>
      </c>
      <c r="J5" s="11">
        <v>22.031051949999998</v>
      </c>
      <c r="K5" s="11">
        <v>22.899647552858884</v>
      </c>
      <c r="L5" s="11">
        <v>22.899647552858884</v>
      </c>
      <c r="M5" s="11">
        <v>22.899647552858884</v>
      </c>
      <c r="N5" s="11">
        <v>22.899647552858884</v>
      </c>
      <c r="O5" s="11">
        <v>22.899647552858884</v>
      </c>
      <c r="P5" s="11">
        <v>22.899647552858884</v>
      </c>
      <c r="R5" s="12">
        <f>SUM($E5:O5)</f>
        <v>251.9331166942944</v>
      </c>
      <c r="W5" s="44">
        <f>M5</f>
        <v>22.899647552858884</v>
      </c>
      <c r="X5" s="45">
        <f>R5</f>
        <v>251.9331166942944</v>
      </c>
    </row>
    <row r="6" spans="1:270" x14ac:dyDescent="0.2">
      <c r="A6" s="9" t="s">
        <v>6</v>
      </c>
      <c r="C6" s="15">
        <f>SUM(E6:P6)</f>
        <v>133.24577815047334</v>
      </c>
      <c r="E6" s="16">
        <v>11.035834879999996</v>
      </c>
      <c r="F6" s="16">
        <v>12.152904599999999</v>
      </c>
      <c r="G6" s="16">
        <v>9.6550910299999995</v>
      </c>
      <c r="H6" s="16">
        <v>10.40683464</v>
      </c>
      <c r="I6" s="16">
        <v>10.68884785</v>
      </c>
      <c r="J6" s="16">
        <v>10.40470725</v>
      </c>
      <c r="K6" s="16">
        <v>11.483592983412224</v>
      </c>
      <c r="L6" s="16">
        <v>11.483592983412224</v>
      </c>
      <c r="M6" s="16">
        <v>11.483592983412224</v>
      </c>
      <c r="N6" s="16">
        <v>11.483592983412224</v>
      </c>
      <c r="O6" s="16">
        <v>11.483592983412224</v>
      </c>
      <c r="P6" s="16">
        <v>11.483592983412224</v>
      </c>
      <c r="R6" s="17">
        <f>SUM($E6:O6)</f>
        <v>121.76218516706111</v>
      </c>
      <c r="W6" s="46">
        <f>M6</f>
        <v>11.483592983412224</v>
      </c>
      <c r="X6" s="47">
        <f>R6</f>
        <v>121.76218516706111</v>
      </c>
    </row>
    <row r="7" spans="1:270" x14ac:dyDescent="0.2">
      <c r="A7" s="9" t="s">
        <v>7</v>
      </c>
      <c r="C7" s="10">
        <f>SUM(C5:C6)</f>
        <v>408.07854239762662</v>
      </c>
      <c r="E7" s="11">
        <f t="shared" ref="E7:P7" si="0">SUM(E5:E6)</f>
        <v>32.58083108999999</v>
      </c>
      <c r="F7" s="11">
        <f t="shared" si="0"/>
        <v>41.553399880000001</v>
      </c>
      <c r="G7" s="11">
        <f t="shared" si="0"/>
        <v>30.629406270000004</v>
      </c>
      <c r="H7" s="11">
        <f t="shared" si="0"/>
        <v>31.254156630000001</v>
      </c>
      <c r="I7" s="11">
        <f t="shared" si="0"/>
        <v>33.325546109999998</v>
      </c>
      <c r="J7" s="11">
        <f t="shared" si="0"/>
        <v>32.4357592</v>
      </c>
      <c r="K7" s="11">
        <f t="shared" si="0"/>
        <v>34.38324053627111</v>
      </c>
      <c r="L7" s="11">
        <f t="shared" si="0"/>
        <v>34.38324053627111</v>
      </c>
      <c r="M7" s="11">
        <f t="shared" si="0"/>
        <v>34.38324053627111</v>
      </c>
      <c r="N7" s="11">
        <f t="shared" si="0"/>
        <v>34.38324053627111</v>
      </c>
      <c r="O7" s="11">
        <f t="shared" si="0"/>
        <v>34.38324053627111</v>
      </c>
      <c r="P7" s="11">
        <f t="shared" si="0"/>
        <v>34.38324053627111</v>
      </c>
      <c r="R7" s="12">
        <f>SUM(R5:R6)</f>
        <v>373.69530186135552</v>
      </c>
      <c r="W7" s="44">
        <f t="shared" ref="W7:X7" si="1">SUM(W5:W6)</f>
        <v>34.38324053627111</v>
      </c>
      <c r="X7" s="45">
        <f t="shared" si="1"/>
        <v>373.69530186135552</v>
      </c>
    </row>
    <row r="8" spans="1:270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W8" s="48"/>
      <c r="X8" s="49"/>
      <c r="IC8" s="2">
        <v>0.42182910000000001</v>
      </c>
      <c r="ID8" s="19">
        <f>AVERAGE(IA8:IC8)</f>
        <v>0.42182910000000001</v>
      </c>
      <c r="JJ8" s="19" t="e">
        <f>JI8*(JJ7/JI7)</f>
        <v>#DIV/0!</v>
      </c>
    </row>
    <row r="9" spans="1:270" x14ac:dyDescent="0.2">
      <c r="A9" s="9" t="s">
        <v>8</v>
      </c>
      <c r="C9" s="10">
        <f>SUM(E9:P9)</f>
        <v>283.73567247215902</v>
      </c>
      <c r="E9" s="11">
        <v>26.538596999999999</v>
      </c>
      <c r="F9" s="11">
        <v>41.092548299999997</v>
      </c>
      <c r="G9" s="11">
        <v>20.2549104</v>
      </c>
      <c r="H9" s="11">
        <v>21.673703700000001</v>
      </c>
      <c r="I9" s="11">
        <v>19.976163300000003</v>
      </c>
      <c r="J9" s="11">
        <v>21.036550500000001</v>
      </c>
      <c r="K9" s="11">
        <v>22.193866545359835</v>
      </c>
      <c r="L9" s="11">
        <v>22.193866545359835</v>
      </c>
      <c r="M9" s="11">
        <v>22.193866545359835</v>
      </c>
      <c r="N9" s="11">
        <v>22.193866545359835</v>
      </c>
      <c r="O9" s="11">
        <v>22.193866545359835</v>
      </c>
      <c r="P9" s="11">
        <v>22.193866545359835</v>
      </c>
      <c r="R9" s="12">
        <f>SUM($E9:N9)</f>
        <v>239.34793938143937</v>
      </c>
      <c r="W9" s="44">
        <f>M9</f>
        <v>22.193866545359835</v>
      </c>
      <c r="X9" s="45">
        <f>R9</f>
        <v>239.34793938143937</v>
      </c>
    </row>
    <row r="10" spans="1:270" x14ac:dyDescent="0.2">
      <c r="A10" s="9" t="s">
        <v>9</v>
      </c>
      <c r="C10" s="15">
        <f>SUM(E10:P10)</f>
        <v>155.15204083338469</v>
      </c>
      <c r="E10" s="16">
        <v>11.6957466</v>
      </c>
      <c r="F10" s="16">
        <v>13.9994604</v>
      </c>
      <c r="G10" s="16">
        <v>14.283079200000001</v>
      </c>
      <c r="H10" s="16">
        <v>9.8855766000000003</v>
      </c>
      <c r="I10" s="16">
        <v>13.910012100000001</v>
      </c>
      <c r="J10" s="16">
        <v>13.816141199999999</v>
      </c>
      <c r="K10" s="16">
        <v>12.927004122230779</v>
      </c>
      <c r="L10" s="16">
        <v>12.927004122230779</v>
      </c>
      <c r="M10" s="16">
        <v>12.927004122230779</v>
      </c>
      <c r="N10" s="16">
        <v>12.927004122230779</v>
      </c>
      <c r="O10" s="16">
        <v>12.927004122230779</v>
      </c>
      <c r="P10" s="16">
        <v>12.927004122230779</v>
      </c>
      <c r="R10" s="17">
        <f>SUM($E10:N10)</f>
        <v>129.29803258892312</v>
      </c>
      <c r="W10" s="46">
        <f>M10</f>
        <v>12.927004122230779</v>
      </c>
      <c r="X10" s="47">
        <f>R10</f>
        <v>129.29803258892312</v>
      </c>
    </row>
    <row r="11" spans="1:270" x14ac:dyDescent="0.2">
      <c r="A11" s="9" t="s">
        <v>10</v>
      </c>
      <c r="C11" s="10">
        <f>SUM(C9:C10)</f>
        <v>438.88771330554368</v>
      </c>
      <c r="E11" s="11">
        <f t="shared" ref="E11:P11" si="2">SUM(E9:E10)</f>
        <v>38.234343600000003</v>
      </c>
      <c r="F11" s="11">
        <f t="shared" si="2"/>
        <v>55.092008699999994</v>
      </c>
      <c r="G11" s="11">
        <f t="shared" si="2"/>
        <v>34.537989600000003</v>
      </c>
      <c r="H11" s="11">
        <f t="shared" si="2"/>
        <v>31.559280300000001</v>
      </c>
      <c r="I11" s="11">
        <f t="shared" si="2"/>
        <v>33.886175400000006</v>
      </c>
      <c r="J11" s="11">
        <f t="shared" si="2"/>
        <v>34.852691700000001</v>
      </c>
      <c r="K11" s="11">
        <f t="shared" si="2"/>
        <v>35.120870667590616</v>
      </c>
      <c r="L11" s="11">
        <f t="shared" si="2"/>
        <v>35.120870667590616</v>
      </c>
      <c r="M11" s="11">
        <f t="shared" si="2"/>
        <v>35.120870667590616</v>
      </c>
      <c r="N11" s="11">
        <f t="shared" si="2"/>
        <v>35.120870667590616</v>
      </c>
      <c r="O11" s="11">
        <f t="shared" si="2"/>
        <v>35.120870667590616</v>
      </c>
      <c r="P11" s="11">
        <f t="shared" si="2"/>
        <v>35.120870667590616</v>
      </c>
      <c r="R11" s="12">
        <f>SUM(R9:R10)</f>
        <v>368.6459719703625</v>
      </c>
      <c r="W11" s="44">
        <f t="shared" ref="W11:X11" si="3">SUM(W9:W10)</f>
        <v>35.120870667590616</v>
      </c>
      <c r="X11" s="45">
        <f t="shared" si="3"/>
        <v>368.6459719703625</v>
      </c>
    </row>
    <row r="12" spans="1:270" x14ac:dyDescent="0.2">
      <c r="A12" s="9"/>
      <c r="B12" s="16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8"/>
      <c r="W12" s="48"/>
      <c r="X12" s="49"/>
    </row>
    <row r="13" spans="1:270" x14ac:dyDescent="0.2">
      <c r="A13" s="21" t="s">
        <v>11</v>
      </c>
      <c r="B13" s="11"/>
      <c r="C13" s="10">
        <f>SUM(C7,C11)</f>
        <v>846.9662557031703</v>
      </c>
      <c r="D13" s="11"/>
      <c r="E13" s="11">
        <f t="shared" ref="E13:P13" si="4">SUM(E7,E11)</f>
        <v>70.815174689999992</v>
      </c>
      <c r="F13" s="11">
        <f t="shared" si="4"/>
        <v>96.645408579999994</v>
      </c>
      <c r="G13" s="11">
        <f t="shared" si="4"/>
        <v>65.167395870000007</v>
      </c>
      <c r="H13" s="11">
        <f t="shared" si="4"/>
        <v>62.813436930000002</v>
      </c>
      <c r="I13" s="11">
        <f t="shared" si="4"/>
        <v>67.211721510000004</v>
      </c>
      <c r="J13" s="11">
        <f t="shared" si="4"/>
        <v>67.288450900000001</v>
      </c>
      <c r="K13" s="11">
        <f t="shared" si="4"/>
        <v>69.504111203861726</v>
      </c>
      <c r="L13" s="11">
        <f t="shared" si="4"/>
        <v>69.504111203861726</v>
      </c>
      <c r="M13" s="11">
        <f t="shared" si="4"/>
        <v>69.504111203861726</v>
      </c>
      <c r="N13" s="11">
        <f t="shared" si="4"/>
        <v>69.504111203861726</v>
      </c>
      <c r="O13" s="11">
        <f t="shared" si="4"/>
        <v>69.504111203861726</v>
      </c>
      <c r="P13" s="11">
        <f t="shared" si="4"/>
        <v>69.504111203861726</v>
      </c>
      <c r="Q13" s="11"/>
      <c r="R13" s="22">
        <f>SUM(R7,R11)</f>
        <v>742.34127383171801</v>
      </c>
      <c r="W13" s="44">
        <f t="shared" ref="W13:X13" si="5">SUM(W7,W11)</f>
        <v>69.504111203861726</v>
      </c>
      <c r="X13" s="45">
        <f t="shared" si="5"/>
        <v>742.34127383171801</v>
      </c>
    </row>
    <row r="14" spans="1:270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  <c r="W14" s="48"/>
      <c r="X14" s="49"/>
    </row>
    <row r="15" spans="1:270" ht="13.5" thickBot="1" x14ac:dyDescent="0.25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W15" s="48"/>
      <c r="X15" s="49"/>
    </row>
    <row r="16" spans="1:270" ht="19.5" x14ac:dyDescent="0.4">
      <c r="A16" s="5" t="s">
        <v>12</v>
      </c>
      <c r="C16" s="7"/>
      <c r="E16" s="7">
        <f t="shared" ref="E16:Q16" si="6">E4</f>
        <v>45658</v>
      </c>
      <c r="F16" s="7">
        <f t="shared" si="6"/>
        <v>45689</v>
      </c>
      <c r="G16" s="7">
        <f t="shared" si="6"/>
        <v>45717</v>
      </c>
      <c r="H16" s="7">
        <f t="shared" si="6"/>
        <v>45748</v>
      </c>
      <c r="I16" s="7">
        <f t="shared" si="6"/>
        <v>45778</v>
      </c>
      <c r="J16" s="7">
        <f t="shared" si="6"/>
        <v>45809</v>
      </c>
      <c r="K16" s="7">
        <f t="shared" si="6"/>
        <v>45839</v>
      </c>
      <c r="L16" s="7">
        <f t="shared" si="6"/>
        <v>45870</v>
      </c>
      <c r="M16" s="7">
        <f t="shared" si="6"/>
        <v>45901</v>
      </c>
      <c r="N16" s="7">
        <f t="shared" si="6"/>
        <v>45931</v>
      </c>
      <c r="O16" s="7">
        <f t="shared" si="6"/>
        <v>45962</v>
      </c>
      <c r="P16" s="7">
        <f t="shared" si="6"/>
        <v>45992</v>
      </c>
      <c r="Q16" s="7">
        <f t="shared" si="6"/>
        <v>0</v>
      </c>
      <c r="R16" s="8" t="str">
        <f>R4</f>
        <v>YTD Nov</v>
      </c>
      <c r="T16" s="50" t="s">
        <v>34</v>
      </c>
      <c r="U16" s="51" t="s">
        <v>35</v>
      </c>
      <c r="W16" s="52">
        <f>M16</f>
        <v>45901</v>
      </c>
      <c r="X16" s="53" t="str">
        <f>R16</f>
        <v>YTD Nov</v>
      </c>
      <c r="ID16" s="26" t="e">
        <f>AVERAGE(IA16:IC16)</f>
        <v>#DIV/0!</v>
      </c>
    </row>
    <row r="17" spans="1:270" x14ac:dyDescent="0.2">
      <c r="A17" s="9" t="s">
        <v>5</v>
      </c>
      <c r="C17" s="11"/>
      <c r="E17" s="11">
        <v>21.544996209999997</v>
      </c>
      <c r="F17" s="11">
        <v>29.400495280000001</v>
      </c>
      <c r="G17" s="11">
        <v>20.974315240000003</v>
      </c>
      <c r="H17" s="11">
        <v>20.847321990000001</v>
      </c>
      <c r="I17" s="11">
        <v>22.636698259999999</v>
      </c>
      <c r="J17" s="11">
        <v>22.031051949999998</v>
      </c>
      <c r="K17" s="11">
        <v>20.61459353</v>
      </c>
      <c r="L17" s="11">
        <v>28.176978290000001</v>
      </c>
      <c r="M17" s="11">
        <v>28.097924280000001</v>
      </c>
      <c r="N17" s="11">
        <v>26.600146939999998</v>
      </c>
      <c r="O17" s="11">
        <v>27.168431500000001</v>
      </c>
      <c r="P17" s="11" t="s">
        <v>36</v>
      </c>
      <c r="R17" s="12">
        <f>SUM($E17:O17)</f>
        <v>268.09295347</v>
      </c>
      <c r="T17" s="54">
        <v>0</v>
      </c>
      <c r="U17" s="55">
        <v>1.23</v>
      </c>
      <c r="W17" s="44">
        <f>M17-T17-U17</f>
        <v>26.86792428</v>
      </c>
      <c r="X17" s="45">
        <f>R17-T17-U17</f>
        <v>266.86295346999998</v>
      </c>
    </row>
    <row r="18" spans="1:270" x14ac:dyDescent="0.2">
      <c r="A18" s="9" t="s">
        <v>6</v>
      </c>
      <c r="C18" s="16"/>
      <c r="E18" s="16">
        <v>11.035834879999996</v>
      </c>
      <c r="F18" s="16">
        <v>12.152904599999999</v>
      </c>
      <c r="G18" s="16">
        <v>9.6550910299999995</v>
      </c>
      <c r="H18" s="16">
        <v>10.40683464</v>
      </c>
      <c r="I18" s="16">
        <v>10.68884785</v>
      </c>
      <c r="J18" s="16">
        <v>10.40470725</v>
      </c>
      <c r="K18" s="16">
        <v>10.443106219999999</v>
      </c>
      <c r="L18" s="16">
        <v>14.10598847</v>
      </c>
      <c r="M18" s="16">
        <v>12.670471290000002</v>
      </c>
      <c r="N18" s="16">
        <v>13.062567749999998</v>
      </c>
      <c r="O18" s="16">
        <v>12.209642729999999</v>
      </c>
      <c r="P18" s="16" t="s">
        <v>36</v>
      </c>
      <c r="R18" s="17">
        <f>SUM($E18:O18)</f>
        <v>126.83599671</v>
      </c>
      <c r="T18" s="56">
        <v>0</v>
      </c>
      <c r="U18" s="57">
        <v>0</v>
      </c>
      <c r="W18" s="46">
        <f>M18-T18-U18</f>
        <v>12.670471290000002</v>
      </c>
      <c r="X18" s="47">
        <f>R18-T18-U18</f>
        <v>126.83599671</v>
      </c>
    </row>
    <row r="19" spans="1:270" x14ac:dyDescent="0.2">
      <c r="A19" s="9" t="s">
        <v>7</v>
      </c>
      <c r="C19" s="11"/>
      <c r="E19" s="11">
        <f t="shared" ref="E19:P19" si="7">IF(OR(E17="",E18=""),"",SUM(E17:E18))</f>
        <v>32.58083108999999</v>
      </c>
      <c r="F19" s="11">
        <f t="shared" si="7"/>
        <v>41.553399880000001</v>
      </c>
      <c r="G19" s="11">
        <f t="shared" si="7"/>
        <v>30.629406270000004</v>
      </c>
      <c r="H19" s="11">
        <f t="shared" si="7"/>
        <v>31.254156630000001</v>
      </c>
      <c r="I19" s="11">
        <f t="shared" si="7"/>
        <v>33.325546109999998</v>
      </c>
      <c r="J19" s="11">
        <f t="shared" si="7"/>
        <v>32.4357592</v>
      </c>
      <c r="K19" s="11">
        <f t="shared" si="7"/>
        <v>31.057699749999998</v>
      </c>
      <c r="L19" s="11">
        <f t="shared" si="7"/>
        <v>42.282966760000001</v>
      </c>
      <c r="M19" s="11">
        <f t="shared" si="7"/>
        <v>40.768395570000003</v>
      </c>
      <c r="N19" s="11">
        <f t="shared" si="7"/>
        <v>39.662714689999994</v>
      </c>
      <c r="O19" s="11">
        <f t="shared" si="7"/>
        <v>39.378074229999996</v>
      </c>
      <c r="P19" s="11" t="str">
        <f t="shared" si="7"/>
        <v/>
      </c>
      <c r="R19" s="12">
        <f>SUM(R17:R18)</f>
        <v>394.92895018000002</v>
      </c>
      <c r="T19" s="54">
        <f t="shared" ref="T19:X19" si="8">SUM(T17:T18)</f>
        <v>0</v>
      </c>
      <c r="U19" s="55">
        <f t="shared" si="8"/>
        <v>1.23</v>
      </c>
      <c r="W19" s="44">
        <f t="shared" si="8"/>
        <v>39.538395570000006</v>
      </c>
      <c r="X19" s="45">
        <f t="shared" si="8"/>
        <v>393.69895018</v>
      </c>
    </row>
    <row r="20" spans="1:270" ht="14.25" x14ac:dyDescent="0.2">
      <c r="A20" s="9"/>
      <c r="C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T20" s="58"/>
      <c r="U20" s="59"/>
      <c r="W20" s="48"/>
      <c r="X20" s="49"/>
      <c r="IC20" s="2">
        <v>0.30997675000000002</v>
      </c>
      <c r="ID20" s="19">
        <f>AVERAGE(IA20:IC20)</f>
        <v>0.30997675000000002</v>
      </c>
      <c r="JJ20" s="19" t="e">
        <f>JI20*(JJ19/JI19)</f>
        <v>#DIV/0!</v>
      </c>
    </row>
    <row r="21" spans="1:270" x14ac:dyDescent="0.2">
      <c r="A21" s="9" t="s">
        <v>8</v>
      </c>
      <c r="C21" s="60"/>
      <c r="E21" s="11">
        <v>26.538596999999999</v>
      </c>
      <c r="F21" s="11">
        <v>41.092548299999997</v>
      </c>
      <c r="G21" s="11">
        <v>20.2549104</v>
      </c>
      <c r="H21" s="11">
        <v>21.673703700000001</v>
      </c>
      <c r="I21" s="11">
        <v>19.976163300000003</v>
      </c>
      <c r="J21" s="11">
        <v>21.036550500000001</v>
      </c>
      <c r="K21" s="11">
        <v>12.1384998</v>
      </c>
      <c r="L21" s="11">
        <v>20.059367399999999</v>
      </c>
      <c r="M21" s="11">
        <v>37.642635900000002</v>
      </c>
      <c r="N21" s="11">
        <v>27.723937500000002</v>
      </c>
      <c r="O21" s="11">
        <v>32.712130800000004</v>
      </c>
      <c r="P21" s="11" t="s">
        <v>36</v>
      </c>
      <c r="R21" s="12">
        <f>SUM($E21:N21)</f>
        <v>248.13691380000003</v>
      </c>
      <c r="T21" s="54">
        <f>10.8*0.9</f>
        <v>9.7200000000000006</v>
      </c>
      <c r="U21" s="55">
        <f>8.1*0.9</f>
        <v>7.29</v>
      </c>
      <c r="W21" s="44">
        <f>M21-T21-U21</f>
        <v>20.632635900000004</v>
      </c>
      <c r="X21" s="45">
        <f>R21-T21-U21</f>
        <v>231.12691380000004</v>
      </c>
    </row>
    <row r="22" spans="1:270" x14ac:dyDescent="0.2">
      <c r="A22" s="9" t="s">
        <v>9</v>
      </c>
      <c r="C22" s="16"/>
      <c r="E22" s="16">
        <v>11.6957466</v>
      </c>
      <c r="F22" s="16">
        <v>13.9994604</v>
      </c>
      <c r="G22" s="16">
        <v>14.283079200000001</v>
      </c>
      <c r="H22" s="16">
        <v>9.8855766000000003</v>
      </c>
      <c r="I22" s="16">
        <v>13.910012100000001</v>
      </c>
      <c r="J22" s="16">
        <v>13.816141199999999</v>
      </c>
      <c r="K22" s="16">
        <v>11.043662400000001</v>
      </c>
      <c r="L22" s="16">
        <v>14.4887607</v>
      </c>
      <c r="M22" s="16">
        <v>16.649751600000002</v>
      </c>
      <c r="N22" s="16">
        <v>13.367858399999999</v>
      </c>
      <c r="O22" s="16">
        <v>16.158381299999999</v>
      </c>
      <c r="P22" s="16" t="s">
        <v>36</v>
      </c>
      <c r="R22" s="17">
        <f>SUM($E22:N22)</f>
        <v>133.14004919999999</v>
      </c>
      <c r="T22" s="56">
        <v>0</v>
      </c>
      <c r="U22" s="57">
        <v>2.5630000000000002</v>
      </c>
      <c r="W22" s="46">
        <f>M22-T22-U22</f>
        <v>14.086751600000001</v>
      </c>
      <c r="X22" s="47">
        <f>R22-T22-U22</f>
        <v>130.5770492</v>
      </c>
    </row>
    <row r="23" spans="1:270" x14ac:dyDescent="0.2">
      <c r="A23" s="9" t="s">
        <v>10</v>
      </c>
      <c r="C23" s="11"/>
      <c r="E23" s="11">
        <f t="shared" ref="E23:P23" si="9">IF(E21="","",SUM(E21:E22))</f>
        <v>38.234343600000003</v>
      </c>
      <c r="F23" s="11">
        <f t="shared" si="9"/>
        <v>55.092008699999994</v>
      </c>
      <c r="G23" s="11">
        <f t="shared" si="9"/>
        <v>34.537989600000003</v>
      </c>
      <c r="H23" s="11">
        <f t="shared" si="9"/>
        <v>31.559280300000001</v>
      </c>
      <c r="I23" s="11">
        <f t="shared" si="9"/>
        <v>33.886175400000006</v>
      </c>
      <c r="J23" s="11">
        <f t="shared" si="9"/>
        <v>34.852691700000001</v>
      </c>
      <c r="K23" s="11">
        <f t="shared" si="9"/>
        <v>23.1821622</v>
      </c>
      <c r="L23" s="11">
        <f t="shared" si="9"/>
        <v>34.5481281</v>
      </c>
      <c r="M23" s="11">
        <f t="shared" si="9"/>
        <v>54.292387500000004</v>
      </c>
      <c r="N23" s="11">
        <f t="shared" si="9"/>
        <v>41.091795900000001</v>
      </c>
      <c r="O23" s="11">
        <f t="shared" si="9"/>
        <v>48.870512099999999</v>
      </c>
      <c r="P23" s="11" t="str">
        <f t="shared" si="9"/>
        <v/>
      </c>
      <c r="R23" s="12">
        <f>SUM(R21:R22)</f>
        <v>381.27696300000002</v>
      </c>
      <c r="T23" s="54">
        <f t="shared" ref="T23:U23" si="10">SUM(T21:T22)</f>
        <v>9.7200000000000006</v>
      </c>
      <c r="U23" s="55">
        <f t="shared" si="10"/>
        <v>9.8529999999999998</v>
      </c>
      <c r="W23" s="44">
        <f t="shared" ref="W23:X23" si="11">SUM(W21:W22)</f>
        <v>34.719387500000003</v>
      </c>
      <c r="X23" s="45">
        <f t="shared" si="11"/>
        <v>361.70396300000004</v>
      </c>
    </row>
    <row r="24" spans="1:270" x14ac:dyDescent="0.2">
      <c r="A24" s="9"/>
      <c r="C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  <c r="T24" s="58"/>
      <c r="U24" s="59"/>
      <c r="W24" s="48"/>
      <c r="X24" s="49"/>
    </row>
    <row r="25" spans="1:270" ht="13.5" thickBot="1" x14ac:dyDescent="0.25">
      <c r="A25" s="21" t="s">
        <v>11</v>
      </c>
      <c r="C25" s="11"/>
      <c r="E25" s="11">
        <f t="shared" ref="E25:P25" si="12">IF(OR(E19="",E23=""),"",SUM(E19,E23))</f>
        <v>70.815174689999992</v>
      </c>
      <c r="F25" s="11">
        <f t="shared" si="12"/>
        <v>96.645408579999994</v>
      </c>
      <c r="G25" s="11">
        <f t="shared" si="12"/>
        <v>65.167395870000007</v>
      </c>
      <c r="H25" s="11">
        <f t="shared" si="12"/>
        <v>62.813436930000002</v>
      </c>
      <c r="I25" s="11">
        <f t="shared" si="12"/>
        <v>67.211721510000004</v>
      </c>
      <c r="J25" s="11">
        <f t="shared" si="12"/>
        <v>67.288450900000001</v>
      </c>
      <c r="K25" s="11">
        <f t="shared" si="12"/>
        <v>54.239861949999998</v>
      </c>
      <c r="L25" s="11">
        <f t="shared" si="12"/>
        <v>76.831094860000007</v>
      </c>
      <c r="M25" s="11">
        <f t="shared" si="12"/>
        <v>95.060783070000014</v>
      </c>
      <c r="N25" s="11">
        <f t="shared" si="12"/>
        <v>80.754510589999995</v>
      </c>
      <c r="O25" s="11">
        <f t="shared" si="12"/>
        <v>88.248586329999995</v>
      </c>
      <c r="P25" s="11" t="str">
        <f t="shared" si="12"/>
        <v/>
      </c>
      <c r="R25" s="22">
        <f>SUM(R19,R23)</f>
        <v>776.20591318000004</v>
      </c>
      <c r="T25" s="61"/>
      <c r="U25" s="62"/>
      <c r="W25" s="44">
        <f t="shared" ref="W25:X25" si="13">SUM(W19,W23)</f>
        <v>74.257783070000016</v>
      </c>
      <c r="X25" s="45">
        <f t="shared" si="13"/>
        <v>755.40291318000004</v>
      </c>
    </row>
    <row r="26" spans="1:270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  <c r="W26" s="48"/>
      <c r="X26" s="49"/>
    </row>
    <row r="27" spans="1:270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W27" s="48"/>
      <c r="X27" s="49"/>
    </row>
    <row r="28" spans="1:270" ht="19.5" x14ac:dyDescent="0.4">
      <c r="A28" s="5" t="s">
        <v>13</v>
      </c>
      <c r="C28" s="7"/>
      <c r="E28" s="7">
        <f t="shared" ref="E28:P28" si="14">E4</f>
        <v>45658</v>
      </c>
      <c r="F28" s="7">
        <f t="shared" si="14"/>
        <v>45689</v>
      </c>
      <c r="G28" s="7">
        <f t="shared" si="14"/>
        <v>45717</v>
      </c>
      <c r="H28" s="7">
        <f t="shared" si="14"/>
        <v>45748</v>
      </c>
      <c r="I28" s="7">
        <f t="shared" si="14"/>
        <v>45778</v>
      </c>
      <c r="J28" s="7">
        <f t="shared" si="14"/>
        <v>45809</v>
      </c>
      <c r="K28" s="7">
        <f t="shared" si="14"/>
        <v>45839</v>
      </c>
      <c r="L28" s="7">
        <f t="shared" si="14"/>
        <v>45870</v>
      </c>
      <c r="M28" s="7">
        <f t="shared" si="14"/>
        <v>45901</v>
      </c>
      <c r="N28" s="7">
        <f t="shared" si="14"/>
        <v>45931</v>
      </c>
      <c r="O28" s="7">
        <f t="shared" si="14"/>
        <v>45962</v>
      </c>
      <c r="P28" s="7">
        <f t="shared" si="14"/>
        <v>45992</v>
      </c>
      <c r="R28" s="8" t="str">
        <f>+R4</f>
        <v>YTD Nov</v>
      </c>
      <c r="W28" s="52">
        <f>M28</f>
        <v>45901</v>
      </c>
      <c r="X28" s="53" t="str">
        <f>R28</f>
        <v>YTD Nov</v>
      </c>
      <c r="ID28" s="26" t="e">
        <f>AVERAGE(IA28:IC28)</f>
        <v>#DIV/0!</v>
      </c>
    </row>
    <row r="29" spans="1:270" x14ac:dyDescent="0.2">
      <c r="A29" s="9" t="s">
        <v>5</v>
      </c>
      <c r="C29" s="11"/>
      <c r="E29" s="11">
        <f t="shared" ref="E29:P30" si="15">IF(E17="","",ROUND(E17-E5,3))</f>
        <v>0</v>
      </c>
      <c r="F29" s="11">
        <f t="shared" si="15"/>
        <v>0</v>
      </c>
      <c r="G29" s="11">
        <f t="shared" si="15"/>
        <v>0</v>
      </c>
      <c r="H29" s="11">
        <f t="shared" si="15"/>
        <v>0</v>
      </c>
      <c r="I29" s="11">
        <f t="shared" si="15"/>
        <v>0</v>
      </c>
      <c r="J29" s="11">
        <f t="shared" si="15"/>
        <v>0</v>
      </c>
      <c r="K29" s="11">
        <f t="shared" si="15"/>
        <v>-2.2850000000000001</v>
      </c>
      <c r="L29" s="11">
        <f t="shared" si="15"/>
        <v>5.2770000000000001</v>
      </c>
      <c r="M29" s="11">
        <f t="shared" si="15"/>
        <v>5.1980000000000004</v>
      </c>
      <c r="N29" s="11">
        <f t="shared" si="15"/>
        <v>3.7</v>
      </c>
      <c r="O29" s="11">
        <f t="shared" si="15"/>
        <v>4.2690000000000001</v>
      </c>
      <c r="P29" s="11" t="str">
        <f t="shared" si="15"/>
        <v/>
      </c>
      <c r="R29" s="12">
        <f>IF(R17&gt;0,R17-R5,"")</f>
        <v>16.1598367757056</v>
      </c>
      <c r="W29" s="44">
        <f t="shared" ref="W29:X30" si="16">IF(W17="","",ROUND(W17-W5,3))</f>
        <v>3.968</v>
      </c>
      <c r="X29" s="45">
        <f t="shared" si="16"/>
        <v>14.93</v>
      </c>
    </row>
    <row r="30" spans="1:270" x14ac:dyDescent="0.2">
      <c r="A30" s="9" t="s">
        <v>6</v>
      </c>
      <c r="C30" s="16"/>
      <c r="E30" s="16">
        <f t="shared" si="15"/>
        <v>0</v>
      </c>
      <c r="F30" s="16">
        <f t="shared" si="15"/>
        <v>0</v>
      </c>
      <c r="G30" s="16">
        <f t="shared" si="15"/>
        <v>0</v>
      </c>
      <c r="H30" s="16">
        <f t="shared" si="15"/>
        <v>0</v>
      </c>
      <c r="I30" s="16">
        <f t="shared" si="15"/>
        <v>0</v>
      </c>
      <c r="J30" s="16">
        <f t="shared" si="15"/>
        <v>0</v>
      </c>
      <c r="K30" s="16">
        <f t="shared" si="15"/>
        <v>-1.04</v>
      </c>
      <c r="L30" s="16">
        <f t="shared" si="15"/>
        <v>2.6219999999999999</v>
      </c>
      <c r="M30" s="16">
        <f t="shared" si="15"/>
        <v>1.1870000000000001</v>
      </c>
      <c r="N30" s="16">
        <f t="shared" si="15"/>
        <v>1.579</v>
      </c>
      <c r="O30" s="16">
        <f t="shared" si="15"/>
        <v>0.72599999999999998</v>
      </c>
      <c r="P30" s="16" t="str">
        <f t="shared" si="15"/>
        <v/>
      </c>
      <c r="R30" s="17">
        <f>IF(R18&gt;0,R18-R6,"")</f>
        <v>5.0738115429388984</v>
      </c>
      <c r="W30" s="46">
        <f t="shared" si="16"/>
        <v>1.1870000000000001</v>
      </c>
      <c r="X30" s="47">
        <f t="shared" si="16"/>
        <v>5.0739999999999998</v>
      </c>
    </row>
    <row r="31" spans="1:270" x14ac:dyDescent="0.2">
      <c r="A31" s="9" t="s">
        <v>7</v>
      </c>
      <c r="C31" s="11"/>
      <c r="E31" s="11">
        <f t="shared" ref="E31:P31" si="17">IF(OR(E29="",E30=""),"",SUM(E29:E30))</f>
        <v>0</v>
      </c>
      <c r="F31" s="11">
        <f t="shared" si="17"/>
        <v>0</v>
      </c>
      <c r="G31" s="11">
        <f t="shared" si="17"/>
        <v>0</v>
      </c>
      <c r="H31" s="11">
        <f t="shared" si="17"/>
        <v>0</v>
      </c>
      <c r="I31" s="11">
        <f t="shared" si="17"/>
        <v>0</v>
      </c>
      <c r="J31" s="11">
        <f t="shared" si="17"/>
        <v>0</v>
      </c>
      <c r="K31" s="11">
        <f t="shared" si="17"/>
        <v>-3.3250000000000002</v>
      </c>
      <c r="L31" s="11">
        <f t="shared" si="17"/>
        <v>7.899</v>
      </c>
      <c r="M31" s="11">
        <f t="shared" si="17"/>
        <v>6.3850000000000007</v>
      </c>
      <c r="N31" s="11">
        <f t="shared" si="17"/>
        <v>5.2789999999999999</v>
      </c>
      <c r="O31" s="11">
        <f t="shared" si="17"/>
        <v>4.9950000000000001</v>
      </c>
      <c r="P31" s="11" t="str">
        <f t="shared" si="17"/>
        <v/>
      </c>
      <c r="R31" s="12">
        <f>IF(R19&gt;0,R29+R30,"")</f>
        <v>21.233648318644498</v>
      </c>
      <c r="W31" s="44">
        <f t="shared" ref="W31:X31" si="18">IF(OR(W29="",W30=""),"",SUM(W29:W30))</f>
        <v>5.1550000000000002</v>
      </c>
      <c r="X31" s="45">
        <f t="shared" si="18"/>
        <v>20.003999999999998</v>
      </c>
    </row>
    <row r="32" spans="1:270" x14ac:dyDescent="0.2">
      <c r="A32" s="9"/>
      <c r="C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2" t="str">
        <f>IF(R20="","",R20-R11)</f>
        <v/>
      </c>
      <c r="W32" s="44"/>
      <c r="X32" s="45"/>
    </row>
    <row r="33" spans="1:238" x14ac:dyDescent="0.2">
      <c r="A33" s="9" t="s">
        <v>8</v>
      </c>
      <c r="C33" s="11"/>
      <c r="E33" s="11">
        <f t="shared" ref="E33:P34" si="19">IF(E21="","",ROUND(E21-E9,3))</f>
        <v>0</v>
      </c>
      <c r="F33" s="11">
        <f t="shared" si="19"/>
        <v>0</v>
      </c>
      <c r="G33" s="11">
        <f t="shared" si="19"/>
        <v>0</v>
      </c>
      <c r="H33" s="11">
        <f t="shared" si="19"/>
        <v>0</v>
      </c>
      <c r="I33" s="11">
        <f t="shared" si="19"/>
        <v>0</v>
      </c>
      <c r="J33" s="11">
        <f t="shared" si="19"/>
        <v>0</v>
      </c>
      <c r="K33" s="11">
        <f t="shared" si="19"/>
        <v>-10.055</v>
      </c>
      <c r="L33" s="11">
        <f t="shared" si="19"/>
        <v>-2.1339999999999999</v>
      </c>
      <c r="M33" s="11">
        <f t="shared" si="19"/>
        <v>15.449</v>
      </c>
      <c r="N33" s="11">
        <f t="shared" si="19"/>
        <v>5.53</v>
      </c>
      <c r="O33" s="11">
        <f t="shared" si="19"/>
        <v>10.518000000000001</v>
      </c>
      <c r="P33" s="11" t="str">
        <f t="shared" si="19"/>
        <v/>
      </c>
      <c r="R33" s="12">
        <f>IF(R21&gt;0,R21-R9,"")</f>
        <v>8.788974418560656</v>
      </c>
      <c r="W33" s="44">
        <f t="shared" ref="W33:X34" si="20">IF(W21="","",ROUND(W21-W9,3))</f>
        <v>-1.5609999999999999</v>
      </c>
      <c r="X33" s="45">
        <f t="shared" si="20"/>
        <v>-8.2210000000000001</v>
      </c>
      <c r="ID33" s="2">
        <v>15.095370000000001</v>
      </c>
    </row>
    <row r="34" spans="1:238" x14ac:dyDescent="0.2">
      <c r="A34" s="9" t="s">
        <v>9</v>
      </c>
      <c r="C34" s="16"/>
      <c r="E34" s="16">
        <f t="shared" si="19"/>
        <v>0</v>
      </c>
      <c r="F34" s="16">
        <f t="shared" si="19"/>
        <v>0</v>
      </c>
      <c r="G34" s="16">
        <f t="shared" si="19"/>
        <v>0</v>
      </c>
      <c r="H34" s="16">
        <f t="shared" si="19"/>
        <v>0</v>
      </c>
      <c r="I34" s="16">
        <f t="shared" si="19"/>
        <v>0</v>
      </c>
      <c r="J34" s="16">
        <f t="shared" si="19"/>
        <v>0</v>
      </c>
      <c r="K34" s="16">
        <f t="shared" si="19"/>
        <v>-1.883</v>
      </c>
      <c r="L34" s="16">
        <f t="shared" si="19"/>
        <v>1.5620000000000001</v>
      </c>
      <c r="M34" s="16">
        <f t="shared" si="19"/>
        <v>3.7229999999999999</v>
      </c>
      <c r="N34" s="16">
        <f t="shared" si="19"/>
        <v>0.441</v>
      </c>
      <c r="O34" s="16">
        <f t="shared" si="19"/>
        <v>3.2309999999999999</v>
      </c>
      <c r="P34" s="16" t="str">
        <f t="shared" si="19"/>
        <v/>
      </c>
      <c r="R34" s="17">
        <f>IF(R22&gt;0,R22-R10,"")</f>
        <v>3.8420166110768719</v>
      </c>
      <c r="W34" s="46">
        <f t="shared" si="20"/>
        <v>1.1599999999999999</v>
      </c>
      <c r="X34" s="47">
        <f t="shared" si="20"/>
        <v>1.2789999999999999</v>
      </c>
      <c r="ID34" s="2">
        <v>8.5201100000000007</v>
      </c>
    </row>
    <row r="35" spans="1:238" x14ac:dyDescent="0.2">
      <c r="A35" s="9" t="s">
        <v>10</v>
      </c>
      <c r="C35" s="11"/>
      <c r="E35" s="11">
        <f t="shared" ref="E35:P35" si="21">IF(OR(E33="",E34=""),"",SUM(E33:E34))</f>
        <v>0</v>
      </c>
      <c r="F35" s="11">
        <f t="shared" si="21"/>
        <v>0</v>
      </c>
      <c r="G35" s="11">
        <f t="shared" si="21"/>
        <v>0</v>
      </c>
      <c r="H35" s="11">
        <f t="shared" si="21"/>
        <v>0</v>
      </c>
      <c r="I35" s="11">
        <f t="shared" si="21"/>
        <v>0</v>
      </c>
      <c r="J35" s="11">
        <f t="shared" si="21"/>
        <v>0</v>
      </c>
      <c r="K35" s="11">
        <f t="shared" si="21"/>
        <v>-11.937999999999999</v>
      </c>
      <c r="L35" s="11">
        <f t="shared" si="21"/>
        <v>-0.57199999999999984</v>
      </c>
      <c r="M35" s="11">
        <f t="shared" si="21"/>
        <v>19.172000000000001</v>
      </c>
      <c r="N35" s="11">
        <f t="shared" si="21"/>
        <v>5.9710000000000001</v>
      </c>
      <c r="O35" s="11">
        <f t="shared" si="21"/>
        <v>13.749000000000001</v>
      </c>
      <c r="P35" s="11" t="str">
        <f t="shared" si="21"/>
        <v/>
      </c>
      <c r="R35" s="12">
        <f>IF(R23&gt;0,R33+R34,"")</f>
        <v>12.630991029637528</v>
      </c>
      <c r="W35" s="44">
        <f t="shared" ref="W35:X35" si="22">IF(OR(W33="",W34=""),"",SUM(W33:W34))</f>
        <v>-0.40100000000000002</v>
      </c>
      <c r="X35" s="45">
        <f t="shared" si="22"/>
        <v>-6.9420000000000002</v>
      </c>
    </row>
    <row r="36" spans="1:238" x14ac:dyDescent="0.2">
      <c r="R36" s="18"/>
      <c r="W36" s="48"/>
      <c r="X36" s="49"/>
    </row>
    <row r="37" spans="1:238" x14ac:dyDescent="0.2">
      <c r="A37" s="9" t="s">
        <v>11</v>
      </c>
      <c r="C37" s="11"/>
      <c r="E37" s="11">
        <f t="shared" ref="E37:P37" si="23">IF(OR(E31="",E35=""),"",SUM(E31,E35))</f>
        <v>0</v>
      </c>
      <c r="F37" s="11">
        <f t="shared" si="23"/>
        <v>0</v>
      </c>
      <c r="G37" s="11">
        <f t="shared" si="23"/>
        <v>0</v>
      </c>
      <c r="H37" s="11">
        <f t="shared" si="23"/>
        <v>0</v>
      </c>
      <c r="I37" s="11">
        <f t="shared" si="23"/>
        <v>0</v>
      </c>
      <c r="J37" s="11">
        <f t="shared" si="23"/>
        <v>0</v>
      </c>
      <c r="K37" s="11">
        <f t="shared" si="23"/>
        <v>-15.262999999999998</v>
      </c>
      <c r="L37" s="11">
        <f t="shared" si="23"/>
        <v>7.327</v>
      </c>
      <c r="M37" s="11">
        <f t="shared" si="23"/>
        <v>25.557000000000002</v>
      </c>
      <c r="N37" s="11">
        <f t="shared" si="23"/>
        <v>11.25</v>
      </c>
      <c r="O37" s="11">
        <f t="shared" si="23"/>
        <v>18.744</v>
      </c>
      <c r="P37" s="11" t="str">
        <f t="shared" si="23"/>
        <v/>
      </c>
      <c r="R37" s="12">
        <f>IF((R19*R23)&gt;0,R31+R35,"")</f>
        <v>33.864639348282026</v>
      </c>
      <c r="W37" s="44">
        <f t="shared" ref="W37:X37" si="24">IF(OR(W31="",W35=""),"",SUM(W31,W35))</f>
        <v>4.7540000000000004</v>
      </c>
      <c r="X37" s="45">
        <f t="shared" si="24"/>
        <v>13.061999999999998</v>
      </c>
    </row>
    <row r="38" spans="1:238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  <c r="W38" s="44"/>
      <c r="X38" s="45"/>
    </row>
    <row r="39" spans="1:238" x14ac:dyDescent="0.2">
      <c r="A39" s="9"/>
      <c r="R39" s="18"/>
      <c r="W39" s="48"/>
      <c r="X39" s="49"/>
    </row>
    <row r="40" spans="1:238" x14ac:dyDescent="0.2">
      <c r="A40" s="9" t="s">
        <v>5</v>
      </c>
      <c r="C40" s="27"/>
      <c r="E40" s="27">
        <f t="shared" ref="E40:P41" si="25">IF(E17="","",ROUND((E17/E5-1),3))</f>
        <v>0</v>
      </c>
      <c r="F40" s="27">
        <f t="shared" si="25"/>
        <v>0</v>
      </c>
      <c r="G40" s="27">
        <f t="shared" si="25"/>
        <v>0</v>
      </c>
      <c r="H40" s="27">
        <f t="shared" si="25"/>
        <v>0</v>
      </c>
      <c r="I40" s="27">
        <f t="shared" si="25"/>
        <v>0</v>
      </c>
      <c r="J40" s="27">
        <f t="shared" si="25"/>
        <v>0</v>
      </c>
      <c r="K40" s="27">
        <f t="shared" si="25"/>
        <v>-0.1</v>
      </c>
      <c r="L40" s="27">
        <f t="shared" si="25"/>
        <v>0.23</v>
      </c>
      <c r="M40" s="27">
        <f t="shared" si="25"/>
        <v>0.22700000000000001</v>
      </c>
      <c r="N40" s="27">
        <f t="shared" si="25"/>
        <v>0.16200000000000001</v>
      </c>
      <c r="O40" s="27">
        <f t="shared" si="25"/>
        <v>0.186</v>
      </c>
      <c r="P40" s="27" t="str">
        <f t="shared" si="25"/>
        <v/>
      </c>
      <c r="R40" s="29">
        <f>IF(R17&gt;0,R17/R5-1,"")</f>
        <v>6.4143360697254348E-2</v>
      </c>
      <c r="W40" s="63">
        <f t="shared" ref="W40:X41" si="26">IF(W17="","",ROUND((W17/W5-1),3))</f>
        <v>0.17299999999999999</v>
      </c>
      <c r="X40" s="64">
        <f t="shared" si="26"/>
        <v>5.8999999999999997E-2</v>
      </c>
    </row>
    <row r="41" spans="1:238" x14ac:dyDescent="0.2">
      <c r="A41" s="9" t="s">
        <v>6</v>
      </c>
      <c r="C41" s="30"/>
      <c r="E41" s="30">
        <f t="shared" si="25"/>
        <v>0</v>
      </c>
      <c r="F41" s="30">
        <f t="shared" si="25"/>
        <v>0</v>
      </c>
      <c r="G41" s="30">
        <f t="shared" si="25"/>
        <v>0</v>
      </c>
      <c r="H41" s="30">
        <f t="shared" si="25"/>
        <v>0</v>
      </c>
      <c r="I41" s="30">
        <f t="shared" si="25"/>
        <v>0</v>
      </c>
      <c r="J41" s="30">
        <f t="shared" si="25"/>
        <v>0</v>
      </c>
      <c r="K41" s="30">
        <f t="shared" si="25"/>
        <v>-9.0999999999999998E-2</v>
      </c>
      <c r="L41" s="30">
        <f t="shared" si="25"/>
        <v>0.22800000000000001</v>
      </c>
      <c r="M41" s="30">
        <f t="shared" si="25"/>
        <v>0.10299999999999999</v>
      </c>
      <c r="N41" s="30">
        <f t="shared" si="25"/>
        <v>0.13700000000000001</v>
      </c>
      <c r="O41" s="30">
        <f t="shared" si="25"/>
        <v>6.3E-2</v>
      </c>
      <c r="P41" s="30" t="str">
        <f t="shared" si="25"/>
        <v/>
      </c>
      <c r="R41" s="31">
        <f>IF(R18&gt;0,R18/R6-1,"")</f>
        <v>4.1669846315401493E-2</v>
      </c>
      <c r="W41" s="65">
        <f t="shared" si="26"/>
        <v>0.10299999999999999</v>
      </c>
      <c r="X41" s="66">
        <f t="shared" si="26"/>
        <v>4.2000000000000003E-2</v>
      </c>
    </row>
    <row r="42" spans="1:238" x14ac:dyDescent="0.2">
      <c r="A42" s="9" t="s">
        <v>7</v>
      </c>
      <c r="C42" s="27"/>
      <c r="E42" s="27">
        <f t="shared" ref="E42:P42" si="27">IF(E30="","",ROUND(E19/E7-1,3))</f>
        <v>0</v>
      </c>
      <c r="F42" s="27">
        <f t="shared" si="27"/>
        <v>0</v>
      </c>
      <c r="G42" s="27">
        <f t="shared" si="27"/>
        <v>0</v>
      </c>
      <c r="H42" s="27">
        <f t="shared" si="27"/>
        <v>0</v>
      </c>
      <c r="I42" s="27">
        <f t="shared" si="27"/>
        <v>0</v>
      </c>
      <c r="J42" s="27">
        <f t="shared" si="27"/>
        <v>0</v>
      </c>
      <c r="K42" s="27">
        <f t="shared" si="27"/>
        <v>-9.7000000000000003E-2</v>
      </c>
      <c r="L42" s="27">
        <f t="shared" si="27"/>
        <v>0.23</v>
      </c>
      <c r="M42" s="27">
        <f t="shared" si="27"/>
        <v>0.186</v>
      </c>
      <c r="N42" s="27">
        <f t="shared" si="27"/>
        <v>0.154</v>
      </c>
      <c r="O42" s="27">
        <f t="shared" si="27"/>
        <v>0.14499999999999999</v>
      </c>
      <c r="P42" s="27" t="str">
        <f t="shared" si="27"/>
        <v/>
      </c>
      <c r="R42" s="29">
        <f>IF(R19&gt;0,R19/R7-1,"")</f>
        <v>5.6820752663683249E-2</v>
      </c>
      <c r="W42" s="63">
        <f t="shared" ref="W42:X42" si="28">IF(W30="","",ROUND(W19/W7-1,3))</f>
        <v>0.15</v>
      </c>
      <c r="X42" s="64">
        <f t="shared" si="28"/>
        <v>5.3999999999999999E-2</v>
      </c>
    </row>
    <row r="43" spans="1:238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  <c r="W43" s="67"/>
      <c r="X43" s="68"/>
    </row>
    <row r="44" spans="1:238" x14ac:dyDescent="0.2">
      <c r="A44" s="9" t="s">
        <v>8</v>
      </c>
      <c r="C44" s="27"/>
      <c r="E44" s="27">
        <f t="shared" ref="E44:P45" si="29">IF(E21="","",ROUND((E21/E9-1),3))</f>
        <v>0</v>
      </c>
      <c r="F44" s="27">
        <f t="shared" si="29"/>
        <v>0</v>
      </c>
      <c r="G44" s="27">
        <f t="shared" si="29"/>
        <v>0</v>
      </c>
      <c r="H44" s="27">
        <f t="shared" si="29"/>
        <v>0</v>
      </c>
      <c r="I44" s="27">
        <f t="shared" si="29"/>
        <v>0</v>
      </c>
      <c r="J44" s="27">
        <f t="shared" si="29"/>
        <v>0</v>
      </c>
      <c r="K44" s="27">
        <f t="shared" si="29"/>
        <v>-0.45300000000000001</v>
      </c>
      <c r="L44" s="27">
        <f t="shared" si="29"/>
        <v>-9.6000000000000002E-2</v>
      </c>
      <c r="M44" s="27">
        <f t="shared" si="29"/>
        <v>0.69599999999999995</v>
      </c>
      <c r="N44" s="27">
        <f t="shared" si="29"/>
        <v>0.249</v>
      </c>
      <c r="O44" s="27">
        <f t="shared" si="29"/>
        <v>0.47399999999999998</v>
      </c>
      <c r="P44" s="27" t="str">
        <f t="shared" si="29"/>
        <v/>
      </c>
      <c r="R44" s="29">
        <f>IF(R21&gt;0,R21/R9-1,"")</f>
        <v>3.6720493359059247E-2</v>
      </c>
      <c r="W44" s="63">
        <f t="shared" ref="W44:X45" si="30">IF(W21="","",ROUND((W21/W9-1),3))</f>
        <v>-7.0000000000000007E-2</v>
      </c>
      <c r="X44" s="64">
        <f t="shared" si="30"/>
        <v>-3.4000000000000002E-2</v>
      </c>
    </row>
    <row r="45" spans="1:238" x14ac:dyDescent="0.2">
      <c r="A45" s="9" t="s">
        <v>9</v>
      </c>
      <c r="C45" s="30"/>
      <c r="E45" s="30">
        <f t="shared" si="29"/>
        <v>0</v>
      </c>
      <c r="F45" s="30">
        <f t="shared" si="29"/>
        <v>0</v>
      </c>
      <c r="G45" s="30">
        <f t="shared" si="29"/>
        <v>0</v>
      </c>
      <c r="H45" s="30">
        <f t="shared" si="29"/>
        <v>0</v>
      </c>
      <c r="I45" s="30">
        <f t="shared" si="29"/>
        <v>0</v>
      </c>
      <c r="J45" s="30">
        <f t="shared" si="29"/>
        <v>0</v>
      </c>
      <c r="K45" s="30">
        <f t="shared" si="29"/>
        <v>-0.14599999999999999</v>
      </c>
      <c r="L45" s="30">
        <f t="shared" si="29"/>
        <v>0.121</v>
      </c>
      <c r="M45" s="30">
        <f t="shared" si="29"/>
        <v>0.28799999999999998</v>
      </c>
      <c r="N45" s="30">
        <f t="shared" si="29"/>
        <v>3.4000000000000002E-2</v>
      </c>
      <c r="O45" s="30">
        <f t="shared" si="29"/>
        <v>0.25</v>
      </c>
      <c r="P45" s="30" t="str">
        <f t="shared" si="29"/>
        <v/>
      </c>
      <c r="R45" s="31">
        <f>IF(R22&gt;0,R22/R10-1,"")</f>
        <v>2.9714424374049031E-2</v>
      </c>
      <c r="W45" s="65">
        <f t="shared" si="30"/>
        <v>0.09</v>
      </c>
      <c r="X45" s="66">
        <f t="shared" si="30"/>
        <v>0.01</v>
      </c>
    </row>
    <row r="46" spans="1:238" x14ac:dyDescent="0.2">
      <c r="A46" s="9" t="s">
        <v>10</v>
      </c>
      <c r="C46" s="27"/>
      <c r="E46" s="27">
        <f t="shared" ref="E46:P46" si="31">IF(E34="","",ROUND(E23/E11-1,3))</f>
        <v>0</v>
      </c>
      <c r="F46" s="27">
        <f t="shared" si="31"/>
        <v>0</v>
      </c>
      <c r="G46" s="27">
        <f t="shared" si="31"/>
        <v>0</v>
      </c>
      <c r="H46" s="27">
        <f t="shared" si="31"/>
        <v>0</v>
      </c>
      <c r="I46" s="27">
        <f t="shared" si="31"/>
        <v>0</v>
      </c>
      <c r="J46" s="27">
        <f t="shared" si="31"/>
        <v>0</v>
      </c>
      <c r="K46" s="27">
        <f t="shared" si="31"/>
        <v>-0.34</v>
      </c>
      <c r="L46" s="27">
        <f t="shared" si="31"/>
        <v>-1.6E-2</v>
      </c>
      <c r="M46" s="27">
        <f t="shared" si="31"/>
        <v>0.54600000000000004</v>
      </c>
      <c r="N46" s="27">
        <f t="shared" si="31"/>
        <v>0.17</v>
      </c>
      <c r="O46" s="27">
        <f t="shared" si="31"/>
        <v>0.39100000000000001</v>
      </c>
      <c r="P46" s="27" t="str">
        <f t="shared" si="31"/>
        <v/>
      </c>
      <c r="R46" s="29">
        <f>IF(R23&gt;0,R23/R11-1,"")</f>
        <v>3.4263200984203435E-2</v>
      </c>
      <c r="W46" s="63">
        <f t="shared" ref="W46:X46" si="32">IF(W34="","",ROUND(W23/W11-1,3))</f>
        <v>-1.0999999999999999E-2</v>
      </c>
      <c r="X46" s="64">
        <f t="shared" si="32"/>
        <v>-1.9E-2</v>
      </c>
    </row>
    <row r="47" spans="1:238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  <c r="W47" s="67"/>
      <c r="X47" s="68"/>
    </row>
    <row r="48" spans="1:238" ht="13.5" thickBot="1" x14ac:dyDescent="0.25">
      <c r="A48" s="9" t="s">
        <v>11</v>
      </c>
      <c r="C48" s="27"/>
      <c r="E48" s="27">
        <f t="shared" ref="E48:P48" si="33">IF(E25="","",ROUND((E25/E13-1),3))</f>
        <v>0</v>
      </c>
      <c r="F48" s="27">
        <f t="shared" si="33"/>
        <v>0</v>
      </c>
      <c r="G48" s="27">
        <f t="shared" si="33"/>
        <v>0</v>
      </c>
      <c r="H48" s="27">
        <f t="shared" si="33"/>
        <v>0</v>
      </c>
      <c r="I48" s="27">
        <f t="shared" si="33"/>
        <v>0</v>
      </c>
      <c r="J48" s="27">
        <f t="shared" si="33"/>
        <v>0</v>
      </c>
      <c r="K48" s="27">
        <f t="shared" si="33"/>
        <v>-0.22</v>
      </c>
      <c r="L48" s="27">
        <f t="shared" si="33"/>
        <v>0.105</v>
      </c>
      <c r="M48" s="27">
        <f t="shared" si="33"/>
        <v>0.36799999999999999</v>
      </c>
      <c r="N48" s="27">
        <f t="shared" si="33"/>
        <v>0.16200000000000001</v>
      </c>
      <c r="O48" s="27">
        <f t="shared" si="33"/>
        <v>0.27</v>
      </c>
      <c r="P48" s="27" t="str">
        <f t="shared" si="33"/>
        <v/>
      </c>
      <c r="R48" s="34">
        <f>IF((R19*R23)&gt;0,R25/R13-1,"")</f>
        <v>4.5618693910799424E-2</v>
      </c>
      <c r="W48" s="69">
        <f t="shared" ref="W48:X48" si="34">IF(W25="","",ROUND((W25/W13-1),3))</f>
        <v>6.8000000000000005E-2</v>
      </c>
      <c r="X48" s="70">
        <f t="shared" si="34"/>
        <v>1.7999999999999999E-2</v>
      </c>
    </row>
    <row r="50" spans="7:282" x14ac:dyDescent="0.2">
      <c r="G50" s="27"/>
    </row>
    <row r="55" spans="7:282" x14ac:dyDescent="0.2">
      <c r="O55" s="11"/>
    </row>
    <row r="57" spans="7:282" x14ac:dyDescent="0.2">
      <c r="HO57" s="2">
        <v>45413</v>
      </c>
      <c r="HQ57" s="2">
        <v>8252376.75</v>
      </c>
      <c r="HS57" s="2">
        <v>2042432.01</v>
      </c>
      <c r="HT57" s="2">
        <v>3326529.95</v>
      </c>
      <c r="HU57" s="2">
        <v>1318501.05</v>
      </c>
      <c r="HV57" s="2">
        <v>575459.25</v>
      </c>
      <c r="HW57" s="2">
        <v>301744.43</v>
      </c>
      <c r="HY57" s="2">
        <v>95308.42</v>
      </c>
      <c r="HZ57" s="2">
        <v>15912351.860000001</v>
      </c>
      <c r="JK57" s="2">
        <v>45748</v>
      </c>
      <c r="JM57" s="2">
        <v>9901839.8000000007</v>
      </c>
      <c r="JO57" s="2">
        <v>2727077.49</v>
      </c>
      <c r="JP57" s="2">
        <v>4127420.07</v>
      </c>
      <c r="JQ57" s="2">
        <v>1306563.1100000001</v>
      </c>
      <c r="JR57" s="2">
        <v>1043866.43</v>
      </c>
      <c r="JS57" s="2">
        <v>331991.15000000002</v>
      </c>
      <c r="JT57" s="2">
        <v>717418.67</v>
      </c>
      <c r="JU57" s="2">
        <v>119312.5</v>
      </c>
      <c r="JV57" s="2">
        <v>20275489.220000003</v>
      </c>
    </row>
    <row r="58" spans="7:282" x14ac:dyDescent="0.2">
      <c r="HO58" s="2">
        <v>45413</v>
      </c>
      <c r="HQ58" s="2">
        <v>3436429.89</v>
      </c>
      <c r="HS58" s="2">
        <v>1383528.39</v>
      </c>
      <c r="HT58" s="2">
        <v>2131413.88</v>
      </c>
      <c r="HU58" s="2">
        <v>788105</v>
      </c>
      <c r="HV58" s="2">
        <v>339495.69</v>
      </c>
      <c r="HW58" s="2">
        <v>187617.95</v>
      </c>
      <c r="HY58" s="2">
        <v>64228.38</v>
      </c>
      <c r="HZ58" s="2">
        <v>8330819.1800000006</v>
      </c>
      <c r="JK58" s="2">
        <v>45748</v>
      </c>
      <c r="JM58" s="2">
        <v>3978453.42</v>
      </c>
      <c r="JO58" s="2">
        <v>1653389.45</v>
      </c>
      <c r="JP58" s="2">
        <v>2322227.29</v>
      </c>
      <c r="JQ58" s="2">
        <v>904189.8</v>
      </c>
      <c r="JR58" s="2">
        <v>432038.96</v>
      </c>
      <c r="JS58" s="2">
        <v>194514.16</v>
      </c>
      <c r="JT58" s="2">
        <v>430272.65</v>
      </c>
      <c r="JU58" s="2">
        <v>73527.850000000006</v>
      </c>
      <c r="JV58" s="2">
        <v>9988613.5800000019</v>
      </c>
    </row>
  </sheetData>
  <conditionalFormatting sqref="C29:C35 E29:P35 C37:C38 E37:P38 C40:C42 E40:P42 C44:C46 E44:P46 C48 E48:P48 G50">
    <cfRule type="cellIs" dxfId="7" priority="7" stopIfTrue="1" operator="lessThan">
      <formula>0</formula>
    </cfRule>
    <cfRule type="cellIs" dxfId="6" priority="8" stopIfTrue="1" operator="greaterThanOrEqual">
      <formula>0</formula>
    </cfRule>
  </conditionalFormatting>
  <conditionalFormatting sqref="R29:R35 R3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R40:R42 R44:R46 R48">
    <cfRule type="cellIs" dxfId="3" priority="1" stopIfTrue="1" operator="lessThan">
      <formula>0</formula>
    </cfRule>
    <cfRule type="cellIs" dxfId="2" priority="2" stopIfTrue="1" operator="greaterThanOrEqual">
      <formula>0</formula>
    </cfRule>
  </conditionalFormatting>
  <conditionalFormatting sqref="W29:X35 W37:X38 W40:X42 W44:X46 W48:X48">
    <cfRule type="cellIs" dxfId="1" priority="5" stopIfTrue="1" operator="lessThan">
      <formula>0</formula>
    </cfRule>
    <cfRule type="cellIs" dxfId="0" priority="6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4DAE-77EC-4E8B-89F5-600315F5B995}">
  <sheetPr>
    <tabColor theme="4" tint="-0.249977111117893"/>
    <pageSetUpPr fitToPage="1"/>
  </sheetPr>
  <dimension ref="A1:IY103"/>
  <sheetViews>
    <sheetView zoomScale="90" zoomScaleNormal="90" zoomScaleSheetLayoutView="80" workbookViewId="0">
      <selection activeCell="R4" sqref="R4:R48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59" ht="19.5" x14ac:dyDescent="0.4">
      <c r="A1" s="1" t="s">
        <v>0</v>
      </c>
    </row>
    <row r="2" spans="1:259" ht="19.5" x14ac:dyDescent="0.4">
      <c r="A2" s="3" t="s">
        <v>1</v>
      </c>
    </row>
    <row r="3" spans="1:259" ht="10.5" customHeight="1" x14ac:dyDescent="0.25">
      <c r="A3" s="4"/>
    </row>
    <row r="4" spans="1:259" ht="19.5" x14ac:dyDescent="0.4">
      <c r="A4" s="5" t="s">
        <v>2</v>
      </c>
      <c r="C4" s="6" t="s">
        <v>3</v>
      </c>
      <c r="E4" s="7">
        <v>45292</v>
      </c>
      <c r="F4" s="7">
        <v>45323</v>
      </c>
      <c r="G4" s="7">
        <v>45352</v>
      </c>
      <c r="H4" s="7">
        <v>45383</v>
      </c>
      <c r="I4" s="7">
        <v>45413</v>
      </c>
      <c r="J4" s="7">
        <v>45444</v>
      </c>
      <c r="K4" s="7">
        <v>45474</v>
      </c>
      <c r="L4" s="7">
        <v>45505</v>
      </c>
      <c r="M4" s="7">
        <v>45536</v>
      </c>
      <c r="N4" s="7">
        <v>45566</v>
      </c>
      <c r="O4" s="7">
        <v>45597</v>
      </c>
      <c r="P4" s="7">
        <v>45627</v>
      </c>
      <c r="R4" s="8" t="s">
        <v>4</v>
      </c>
    </row>
    <row r="5" spans="1:259" x14ac:dyDescent="0.2">
      <c r="A5" s="9" t="s">
        <v>5</v>
      </c>
      <c r="C5" s="10">
        <f>SUM(E5:P5)</f>
        <v>228.23277155</v>
      </c>
      <c r="E5" s="11">
        <v>16.508458100000002</v>
      </c>
      <c r="F5" s="11">
        <v>18.299236110000002</v>
      </c>
      <c r="G5" s="11">
        <v>14.618488280000003</v>
      </c>
      <c r="H5" s="11">
        <v>18.673253499999998</v>
      </c>
      <c r="I5" s="11">
        <v>17.179078330000003</v>
      </c>
      <c r="J5" s="11">
        <v>17.121948040000003</v>
      </c>
      <c r="K5" s="11">
        <v>18.091904630000002</v>
      </c>
      <c r="L5" s="11">
        <v>22.849488660000006</v>
      </c>
      <c r="M5" s="11">
        <v>22.330216050000004</v>
      </c>
      <c r="N5" s="11">
        <v>18.131655079999998</v>
      </c>
      <c r="O5" s="11">
        <v>24.412302349999997</v>
      </c>
      <c r="P5" s="11">
        <v>20.016742419999996</v>
      </c>
      <c r="R5" s="12">
        <f>SUM($E5:O5)</f>
        <v>208.21602913000001</v>
      </c>
      <c r="S5" s="13"/>
      <c r="T5" s="14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259" x14ac:dyDescent="0.2">
      <c r="A6" s="9" t="s">
        <v>6</v>
      </c>
      <c r="C6" s="15">
        <f>SUM(E6:P6)</f>
        <v>113.35222340000001</v>
      </c>
      <c r="E6" s="16">
        <v>7.6705380299999995</v>
      </c>
      <c r="F6" s="16">
        <v>9.0841798100000002</v>
      </c>
      <c r="G6" s="16">
        <v>7.7321593599999998</v>
      </c>
      <c r="H6" s="16">
        <v>8.1962668300000008</v>
      </c>
      <c r="I6" s="16">
        <v>9.1656196099999985</v>
      </c>
      <c r="J6" s="16">
        <v>9.6583525899999998</v>
      </c>
      <c r="K6" s="16">
        <v>8.5474969000000023</v>
      </c>
      <c r="L6" s="16">
        <v>11.09453738</v>
      </c>
      <c r="M6" s="16">
        <v>11.667241630000001</v>
      </c>
      <c r="N6" s="16">
        <v>10.147173759999999</v>
      </c>
      <c r="O6" s="16">
        <v>10.728163659999998</v>
      </c>
      <c r="P6" s="16">
        <v>9.6604938400000009</v>
      </c>
      <c r="R6" s="17">
        <f>SUM($E6:O6)</f>
        <v>103.69172956000001</v>
      </c>
      <c r="T6" s="14"/>
    </row>
    <row r="7" spans="1:259" x14ac:dyDescent="0.2">
      <c r="A7" s="9" t="s">
        <v>7</v>
      </c>
      <c r="C7" s="10">
        <f>SUM(C5:C6)</f>
        <v>341.58499495000001</v>
      </c>
      <c r="E7" s="11">
        <f>IF(OR(E5="",E6=""),"",SUM(E5:E6))</f>
        <v>24.178996130000002</v>
      </c>
      <c r="F7" s="11">
        <f t="shared" ref="F7:P7" si="0">IF(OR(F5="",F6=""),"",SUM(F5:F6))</f>
        <v>27.383415920000004</v>
      </c>
      <c r="G7" s="11">
        <f t="shared" si="0"/>
        <v>22.350647640000002</v>
      </c>
      <c r="H7" s="11">
        <f t="shared" si="0"/>
        <v>26.86952033</v>
      </c>
      <c r="I7" s="11">
        <f t="shared" si="0"/>
        <v>26.344697940000003</v>
      </c>
      <c r="J7" s="11">
        <f t="shared" si="0"/>
        <v>26.780300630000003</v>
      </c>
      <c r="K7" s="11">
        <f t="shared" si="0"/>
        <v>26.639401530000004</v>
      </c>
      <c r="L7" s="11">
        <f t="shared" si="0"/>
        <v>33.944026040000004</v>
      </c>
      <c r="M7" s="11">
        <f t="shared" si="0"/>
        <v>33.997457680000004</v>
      </c>
      <c r="N7" s="11">
        <f t="shared" si="0"/>
        <v>28.278828839999996</v>
      </c>
      <c r="O7" s="11">
        <f t="shared" si="0"/>
        <v>35.140466009999997</v>
      </c>
      <c r="P7" s="11">
        <f t="shared" si="0"/>
        <v>29.677236259999997</v>
      </c>
      <c r="R7" s="12">
        <f>SUM(R5:R6)</f>
        <v>311.90775869000004</v>
      </c>
      <c r="T7" s="14"/>
    </row>
    <row r="8" spans="1:259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IX8" s="2">
        <v>0.42182910000000001</v>
      </c>
      <c r="IY8" s="19">
        <f>AVERAGE(IV8:IX8)</f>
        <v>0.42182910000000001</v>
      </c>
    </row>
    <row r="9" spans="1:259" x14ac:dyDescent="0.2">
      <c r="A9" s="9" t="s">
        <v>8</v>
      </c>
      <c r="C9" s="10">
        <f>SUM(E9:P9)</f>
        <v>253.96689149999997</v>
      </c>
      <c r="E9" s="11">
        <v>18.793991699999999</v>
      </c>
      <c r="F9" s="11">
        <v>37.516154399999998</v>
      </c>
      <c r="G9" s="11">
        <v>13.332247200000001</v>
      </c>
      <c r="H9" s="11">
        <v>14.5198278</v>
      </c>
      <c r="I9" s="11">
        <v>13.585833000000001</v>
      </c>
      <c r="J9" s="11">
        <v>18.3705876</v>
      </c>
      <c r="K9" s="11">
        <v>20.420736299999998</v>
      </c>
      <c r="L9" s="11">
        <v>29.107931400000002</v>
      </c>
      <c r="M9" s="11">
        <v>22.229701200000001</v>
      </c>
      <c r="N9" s="11">
        <v>18.1891845</v>
      </c>
      <c r="O9" s="11">
        <v>23.913427499999997</v>
      </c>
      <c r="P9" s="11">
        <v>23.9872689</v>
      </c>
      <c r="R9" s="12">
        <f>SUM($E9:N9)</f>
        <v>206.06619509999999</v>
      </c>
      <c r="S9" s="13"/>
      <c r="T9" s="14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259" x14ac:dyDescent="0.2">
      <c r="A10" s="9" t="s">
        <v>9</v>
      </c>
      <c r="C10" s="15">
        <f>SUM(E10:P10)</f>
        <v>123.79198140000001</v>
      </c>
      <c r="E10" s="16">
        <v>9.9514152000000013</v>
      </c>
      <c r="F10" s="16">
        <v>8.8319115000000004</v>
      </c>
      <c r="G10" s="16">
        <v>6.2133525000000001</v>
      </c>
      <c r="H10" s="16">
        <v>12.640065300000002</v>
      </c>
      <c r="I10" s="16">
        <v>7.9823646000000004</v>
      </c>
      <c r="J10" s="16">
        <v>7.0435170000000005</v>
      </c>
      <c r="K10" s="16">
        <v>11.060592300000001</v>
      </c>
      <c r="L10" s="16">
        <v>11.9378592</v>
      </c>
      <c r="M10" s="16">
        <v>11.7928233</v>
      </c>
      <c r="N10" s="16">
        <v>6.9439311000000004</v>
      </c>
      <c r="O10" s="16">
        <v>17.430483600000002</v>
      </c>
      <c r="P10" s="16">
        <v>11.963665799999999</v>
      </c>
      <c r="R10" s="17">
        <f>SUM($E10:N10)</f>
        <v>94.397832000000008</v>
      </c>
      <c r="S10" s="20"/>
      <c r="T10" s="14"/>
    </row>
    <row r="11" spans="1:259" x14ac:dyDescent="0.2">
      <c r="A11" s="9" t="s">
        <v>10</v>
      </c>
      <c r="C11" s="10">
        <f>SUM(C9:C10)</f>
        <v>377.75887289999997</v>
      </c>
      <c r="E11" s="11">
        <f>IF(E9="","",SUM(E9:E10))</f>
        <v>28.745406899999999</v>
      </c>
      <c r="F11" s="11">
        <f t="shared" ref="F11:P11" si="1">IF(F9="","",SUM(F9:F10))</f>
        <v>46.348065899999995</v>
      </c>
      <c r="G11" s="11">
        <f t="shared" si="1"/>
        <v>19.5455997</v>
      </c>
      <c r="H11" s="11">
        <f t="shared" si="1"/>
        <v>27.159893100000001</v>
      </c>
      <c r="I11" s="11">
        <f t="shared" si="1"/>
        <v>21.568197600000001</v>
      </c>
      <c r="J11" s="11">
        <f t="shared" si="1"/>
        <v>25.414104600000002</v>
      </c>
      <c r="K11" s="11">
        <f t="shared" si="1"/>
        <v>31.481328599999998</v>
      </c>
      <c r="L11" s="11">
        <f t="shared" si="1"/>
        <v>41.045790600000004</v>
      </c>
      <c r="M11" s="11">
        <f t="shared" si="1"/>
        <v>34.022524500000003</v>
      </c>
      <c r="N11" s="11">
        <f t="shared" si="1"/>
        <v>25.1331156</v>
      </c>
      <c r="O11" s="11">
        <f t="shared" si="1"/>
        <v>41.3439111</v>
      </c>
      <c r="P11" s="11">
        <f t="shared" si="1"/>
        <v>35.950934699999998</v>
      </c>
      <c r="R11" s="12">
        <f>SUM(R9:R10)</f>
        <v>300.46402710000001</v>
      </c>
      <c r="T11" s="14"/>
    </row>
    <row r="12" spans="1:259" x14ac:dyDescent="0.2">
      <c r="A12" s="9"/>
      <c r="B12" s="16"/>
      <c r="C12" s="15"/>
      <c r="D12" s="16"/>
      <c r="E12" s="11" t="str">
        <f>IF(OR(E5="",E8=""),"",SUM(E5,E8))</f>
        <v/>
      </c>
      <c r="F12" s="11" t="str">
        <f t="shared" ref="F12:P12" si="2">IF(OR(F5="",F8=""),"",SUM(F5,F8))</f>
        <v/>
      </c>
      <c r="G12" s="11" t="str">
        <f t="shared" si="2"/>
        <v/>
      </c>
      <c r="H12" s="11" t="str">
        <f t="shared" si="2"/>
        <v/>
      </c>
      <c r="I12" s="11" t="str">
        <f t="shared" si="2"/>
        <v/>
      </c>
      <c r="J12" s="11" t="str">
        <f t="shared" si="2"/>
        <v/>
      </c>
      <c r="K12" s="11" t="str">
        <f t="shared" si="2"/>
        <v/>
      </c>
      <c r="L12" s="11" t="str">
        <f t="shared" si="2"/>
        <v/>
      </c>
      <c r="M12" s="11" t="str">
        <f t="shared" si="2"/>
        <v/>
      </c>
      <c r="N12" s="11" t="str">
        <f t="shared" si="2"/>
        <v/>
      </c>
      <c r="O12" s="11" t="str">
        <f t="shared" si="2"/>
        <v/>
      </c>
      <c r="P12" s="11" t="str">
        <f t="shared" si="2"/>
        <v/>
      </c>
      <c r="Q12" s="16"/>
      <c r="R12" s="18"/>
    </row>
    <row r="13" spans="1:259" x14ac:dyDescent="0.2">
      <c r="A13" s="21" t="s">
        <v>11</v>
      </c>
      <c r="B13" s="11"/>
      <c r="C13" s="10">
        <f>SUM(C7,C11)</f>
        <v>719.34386784999992</v>
      </c>
      <c r="D13" s="11"/>
      <c r="E13" s="11">
        <f>IF(OR(E7="",E11=""),"",SUM(E7,E11))</f>
        <v>52.924403030000001</v>
      </c>
      <c r="F13" s="11">
        <f t="shared" ref="F13:P13" si="3">IF(OR(F7="",F11=""),"",SUM(F7,F11))</f>
        <v>73.731481819999999</v>
      </c>
      <c r="G13" s="11">
        <f t="shared" si="3"/>
        <v>41.896247340000002</v>
      </c>
      <c r="H13" s="11">
        <f t="shared" si="3"/>
        <v>54.029413430000005</v>
      </c>
      <c r="I13" s="11">
        <f t="shared" si="3"/>
        <v>47.912895540000008</v>
      </c>
      <c r="J13" s="11">
        <f t="shared" si="3"/>
        <v>52.194405230000001</v>
      </c>
      <c r="K13" s="11">
        <f t="shared" si="3"/>
        <v>58.120730129999998</v>
      </c>
      <c r="L13" s="11">
        <f t="shared" si="3"/>
        <v>74.989816640000015</v>
      </c>
      <c r="M13" s="11">
        <f t="shared" si="3"/>
        <v>68.01998218</v>
      </c>
      <c r="N13" s="11">
        <f t="shared" si="3"/>
        <v>53.411944439999999</v>
      </c>
      <c r="O13" s="11">
        <f t="shared" si="3"/>
        <v>76.484377109999997</v>
      </c>
      <c r="P13" s="11">
        <f t="shared" si="3"/>
        <v>65.628170959999991</v>
      </c>
      <c r="Q13" s="11"/>
      <c r="R13" s="22">
        <f>SUM(R7,R11)</f>
        <v>612.3717857900001</v>
      </c>
    </row>
    <row r="14" spans="1:259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59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T15" s="11"/>
    </row>
    <row r="16" spans="1:259" ht="19.5" x14ac:dyDescent="0.4">
      <c r="A16" s="5" t="s">
        <v>12</v>
      </c>
      <c r="E16" s="7">
        <v>45658</v>
      </c>
      <c r="F16" s="7">
        <v>45689</v>
      </c>
      <c r="G16" s="7">
        <v>45717</v>
      </c>
      <c r="H16" s="7">
        <v>45748</v>
      </c>
      <c r="I16" s="7">
        <v>45778</v>
      </c>
      <c r="J16" s="7">
        <v>45809</v>
      </c>
      <c r="K16" s="7">
        <v>45839</v>
      </c>
      <c r="L16" s="7">
        <v>45870</v>
      </c>
      <c r="M16" s="7">
        <v>45901</v>
      </c>
      <c r="N16" s="7">
        <v>45931</v>
      </c>
      <c r="O16" s="7">
        <v>45962</v>
      </c>
      <c r="P16" s="7">
        <v>45992</v>
      </c>
      <c r="Q16" s="7">
        <v>42370</v>
      </c>
      <c r="R16" s="8" t="str">
        <f>R4</f>
        <v>YTD Nov</v>
      </c>
      <c r="IY16" s="26" t="e">
        <f>AVERAGE(IV16:IX16)</f>
        <v>#DIV/0!</v>
      </c>
    </row>
    <row r="17" spans="1:259" x14ac:dyDescent="0.2">
      <c r="A17" s="9" t="s">
        <v>5</v>
      </c>
      <c r="E17" s="11">
        <v>21.544996209999997</v>
      </c>
      <c r="F17" s="11">
        <v>29.400495280000001</v>
      </c>
      <c r="G17" s="11">
        <v>20.974315240000003</v>
      </c>
      <c r="H17" s="11">
        <v>20.847321990000001</v>
      </c>
      <c r="I17" s="11">
        <v>22.636698259999999</v>
      </c>
      <c r="J17" s="11">
        <v>22.031051949999998</v>
      </c>
      <c r="K17" s="11">
        <v>20.61459353</v>
      </c>
      <c r="L17" s="11">
        <v>28.176978290000001</v>
      </c>
      <c r="M17" s="11">
        <v>28.097924280000001</v>
      </c>
      <c r="N17" s="11">
        <v>26.600146939999998</v>
      </c>
      <c r="O17" s="11">
        <v>27.168431500000001</v>
      </c>
      <c r="P17" s="11" t="s">
        <v>36</v>
      </c>
      <c r="R17" s="12">
        <f>SUM($E17:O17)</f>
        <v>268.09295347</v>
      </c>
      <c r="T17" s="13"/>
      <c r="U17" s="13"/>
      <c r="V17" s="13"/>
      <c r="W17" s="13"/>
      <c r="X17" s="13"/>
    </row>
    <row r="18" spans="1:259" x14ac:dyDescent="0.2">
      <c r="A18" s="9" t="s">
        <v>6</v>
      </c>
      <c r="E18" s="16">
        <v>11.035834879999996</v>
      </c>
      <c r="F18" s="16">
        <v>12.152904599999999</v>
      </c>
      <c r="G18" s="16">
        <v>9.6550910299999995</v>
      </c>
      <c r="H18" s="16">
        <v>10.40683464</v>
      </c>
      <c r="I18" s="16">
        <v>10.68884785</v>
      </c>
      <c r="J18" s="16">
        <v>10.40470725</v>
      </c>
      <c r="K18" s="16">
        <v>10.443106219999999</v>
      </c>
      <c r="L18" s="16">
        <v>14.10598847</v>
      </c>
      <c r="M18" s="16">
        <v>12.670471290000002</v>
      </c>
      <c r="N18" s="16">
        <v>13.062567749999998</v>
      </c>
      <c r="O18" s="16">
        <v>12.209642729999999</v>
      </c>
      <c r="P18" s="16" t="s">
        <v>36</v>
      </c>
      <c r="R18" s="17">
        <f>SUM($E18:O18)</f>
        <v>126.83599671</v>
      </c>
      <c r="T18" s="13"/>
    </row>
    <row r="19" spans="1:259" x14ac:dyDescent="0.2">
      <c r="A19" s="9" t="s">
        <v>7</v>
      </c>
      <c r="E19" s="11">
        <f t="shared" ref="E19:P19" si="4">IF(OR(E17="",E18=""),"",SUM(E17:E18))</f>
        <v>32.58083108999999</v>
      </c>
      <c r="F19" s="11">
        <f t="shared" si="4"/>
        <v>41.553399880000001</v>
      </c>
      <c r="G19" s="11">
        <f t="shared" si="4"/>
        <v>30.629406270000004</v>
      </c>
      <c r="H19" s="11">
        <f t="shared" si="4"/>
        <v>31.254156630000001</v>
      </c>
      <c r="I19" s="11">
        <f t="shared" si="4"/>
        <v>33.325546109999998</v>
      </c>
      <c r="J19" s="11">
        <f t="shared" si="4"/>
        <v>32.4357592</v>
      </c>
      <c r="K19" s="11">
        <f t="shared" si="4"/>
        <v>31.057699749999998</v>
      </c>
      <c r="L19" s="11">
        <f t="shared" si="4"/>
        <v>42.282966760000001</v>
      </c>
      <c r="M19" s="11">
        <f t="shared" si="4"/>
        <v>40.768395570000003</v>
      </c>
      <c r="N19" s="11">
        <f t="shared" si="4"/>
        <v>39.662714689999994</v>
      </c>
      <c r="O19" s="11">
        <f t="shared" si="4"/>
        <v>39.378074229999996</v>
      </c>
      <c r="P19" s="11" t="str">
        <f t="shared" si="4"/>
        <v/>
      </c>
      <c r="R19" s="12">
        <f>SUM(R17:R18)</f>
        <v>394.92895018000002</v>
      </c>
      <c r="T19" s="27"/>
    </row>
    <row r="20" spans="1:259" ht="14.25" x14ac:dyDescent="0.2">
      <c r="A20" s="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X20" s="2">
        <v>0.30997675000000002</v>
      </c>
      <c r="IY20" s="19">
        <f>AVERAGE(IV20:IX20)</f>
        <v>0.30997675000000002</v>
      </c>
    </row>
    <row r="21" spans="1:259" x14ac:dyDescent="0.2">
      <c r="A21" s="9" t="s">
        <v>8</v>
      </c>
      <c r="E21" s="11">
        <v>26.538596999999999</v>
      </c>
      <c r="F21" s="11">
        <v>41.092548299999997</v>
      </c>
      <c r="G21" s="11">
        <v>20.2549104</v>
      </c>
      <c r="H21" s="11">
        <v>21.673703700000001</v>
      </c>
      <c r="I21" s="11">
        <v>19.976163300000003</v>
      </c>
      <c r="J21" s="11">
        <v>21.036550500000001</v>
      </c>
      <c r="K21" s="11">
        <v>12.1384998</v>
      </c>
      <c r="L21" s="11">
        <v>20.059367399999999</v>
      </c>
      <c r="M21" s="11">
        <v>37.642635900000002</v>
      </c>
      <c r="N21" s="11">
        <v>27.723937500000002</v>
      </c>
      <c r="O21" s="11">
        <v>32.712130800000004</v>
      </c>
      <c r="P21" s="11" t="s">
        <v>36</v>
      </c>
      <c r="R21" s="12">
        <f>SUM($E21:N21)</f>
        <v>248.13691380000003</v>
      </c>
      <c r="T21" s="13"/>
      <c r="U21" s="13"/>
    </row>
    <row r="22" spans="1:259" x14ac:dyDescent="0.2">
      <c r="A22" s="9" t="s">
        <v>9</v>
      </c>
      <c r="E22" s="16">
        <v>11.6957466</v>
      </c>
      <c r="F22" s="16">
        <v>13.9994604</v>
      </c>
      <c r="G22" s="16">
        <v>14.283079200000001</v>
      </c>
      <c r="H22" s="16">
        <v>9.8855766000000003</v>
      </c>
      <c r="I22" s="16">
        <v>13.910012100000001</v>
      </c>
      <c r="J22" s="16">
        <v>13.816141199999999</v>
      </c>
      <c r="K22" s="16">
        <v>11.043662400000001</v>
      </c>
      <c r="L22" s="16">
        <v>14.4887607</v>
      </c>
      <c r="M22" s="16">
        <v>16.649751600000002</v>
      </c>
      <c r="N22" s="16">
        <v>13.367858399999999</v>
      </c>
      <c r="O22" s="16">
        <v>16.158381299999999</v>
      </c>
      <c r="P22" s="16" t="s">
        <v>36</v>
      </c>
      <c r="R22" s="17">
        <f>SUM($E22:N22)</f>
        <v>133.14004919999999</v>
      </c>
      <c r="T22" s="13"/>
      <c r="U22" s="20"/>
    </row>
    <row r="23" spans="1:259" x14ac:dyDescent="0.2">
      <c r="A23" s="9" t="s">
        <v>10</v>
      </c>
      <c r="E23" s="11">
        <f t="shared" ref="E23:P23" si="5">IF(E21="","",SUM(E21:E22))</f>
        <v>38.234343600000003</v>
      </c>
      <c r="F23" s="11">
        <f t="shared" si="5"/>
        <v>55.092008699999994</v>
      </c>
      <c r="G23" s="11">
        <f t="shared" si="5"/>
        <v>34.537989600000003</v>
      </c>
      <c r="H23" s="11">
        <f t="shared" si="5"/>
        <v>31.559280300000001</v>
      </c>
      <c r="I23" s="11">
        <f t="shared" si="5"/>
        <v>33.886175400000006</v>
      </c>
      <c r="J23" s="11">
        <f t="shared" si="5"/>
        <v>34.852691700000001</v>
      </c>
      <c r="K23" s="11">
        <f t="shared" si="5"/>
        <v>23.1821622</v>
      </c>
      <c r="L23" s="11">
        <f t="shared" si="5"/>
        <v>34.5481281</v>
      </c>
      <c r="M23" s="11">
        <f t="shared" si="5"/>
        <v>54.292387500000004</v>
      </c>
      <c r="N23" s="11">
        <f t="shared" si="5"/>
        <v>41.091795900000001</v>
      </c>
      <c r="O23" s="11">
        <f t="shared" si="5"/>
        <v>48.870512099999999</v>
      </c>
      <c r="P23" s="11" t="str">
        <f t="shared" si="5"/>
        <v/>
      </c>
      <c r="R23" s="12">
        <f>SUM(R21:R22)</f>
        <v>381.27696300000002</v>
      </c>
      <c r="T23" s="13"/>
    </row>
    <row r="24" spans="1:259" x14ac:dyDescent="0.2">
      <c r="A24" s="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59" x14ac:dyDescent="0.2">
      <c r="A25" s="21" t="s">
        <v>11</v>
      </c>
      <c r="E25" s="11">
        <f t="shared" ref="E25:P25" si="6">IF(OR(E19="",E23=""),"",SUM(E19,E23))</f>
        <v>70.815174689999992</v>
      </c>
      <c r="F25" s="11">
        <f t="shared" si="6"/>
        <v>96.645408579999994</v>
      </c>
      <c r="G25" s="11">
        <f t="shared" si="6"/>
        <v>65.167395870000007</v>
      </c>
      <c r="H25" s="11">
        <f t="shared" si="6"/>
        <v>62.813436930000002</v>
      </c>
      <c r="I25" s="11">
        <f t="shared" si="6"/>
        <v>67.211721510000004</v>
      </c>
      <c r="J25" s="11">
        <f t="shared" si="6"/>
        <v>67.288450900000001</v>
      </c>
      <c r="K25" s="11">
        <f t="shared" si="6"/>
        <v>54.239861949999998</v>
      </c>
      <c r="L25" s="11">
        <f t="shared" si="6"/>
        <v>76.831094860000007</v>
      </c>
      <c r="M25" s="11">
        <f t="shared" si="6"/>
        <v>95.060783070000014</v>
      </c>
      <c r="N25" s="11">
        <f t="shared" si="6"/>
        <v>80.754510589999995</v>
      </c>
      <c r="O25" s="11">
        <f t="shared" si="6"/>
        <v>88.248586329999995</v>
      </c>
      <c r="P25" s="11" t="str">
        <f t="shared" si="6"/>
        <v/>
      </c>
      <c r="R25" s="22">
        <f>SUM(R19,R23)</f>
        <v>776.20591318000004</v>
      </c>
    </row>
    <row r="26" spans="1:259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59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59" ht="19.5" x14ac:dyDescent="0.4">
      <c r="A28" s="5" t="s">
        <v>13</v>
      </c>
      <c r="C28" s="7"/>
      <c r="E28" s="28" t="s">
        <v>14</v>
      </c>
      <c r="F28" s="28" t="s">
        <v>15</v>
      </c>
      <c r="G28" s="28" t="s">
        <v>16</v>
      </c>
      <c r="H28" s="28" t="s">
        <v>17</v>
      </c>
      <c r="I28" s="28" t="s">
        <v>18</v>
      </c>
      <c r="J28" s="28" t="s">
        <v>19</v>
      </c>
      <c r="K28" s="28" t="s">
        <v>20</v>
      </c>
      <c r="L28" s="28" t="s">
        <v>21</v>
      </c>
      <c r="M28" s="28" t="s">
        <v>22</v>
      </c>
      <c r="N28" s="28" t="s">
        <v>23</v>
      </c>
      <c r="O28" s="28" t="s">
        <v>24</v>
      </c>
      <c r="P28" s="28" t="s">
        <v>25</v>
      </c>
      <c r="R28" s="8" t="str">
        <f>+R4</f>
        <v>YTD Nov</v>
      </c>
      <c r="IY28" s="26" t="e">
        <f>AVERAGE(IV28:IX28)</f>
        <v>#DIV/0!</v>
      </c>
    </row>
    <row r="29" spans="1:259" x14ac:dyDescent="0.2">
      <c r="A29" s="9" t="s">
        <v>5</v>
      </c>
      <c r="C29" s="11"/>
      <c r="E29" s="11">
        <f>IF(E17="","",ROUND((E17-E5),3))</f>
        <v>5.0369999999999999</v>
      </c>
      <c r="F29" s="11">
        <f>IF(F17="","",ROUND((F17-F5),3))</f>
        <v>11.101000000000001</v>
      </c>
      <c r="G29" s="11">
        <f t="shared" ref="G29:O30" si="7">IF(G17="","",ROUND((G17-G5),3))</f>
        <v>6.3559999999999999</v>
      </c>
      <c r="H29" s="11">
        <f t="shared" si="7"/>
        <v>2.1739999999999999</v>
      </c>
      <c r="I29" s="11">
        <f t="shared" si="7"/>
        <v>5.4580000000000002</v>
      </c>
      <c r="J29" s="11">
        <f t="shared" si="7"/>
        <v>4.9089999999999998</v>
      </c>
      <c r="K29" s="11">
        <f t="shared" si="7"/>
        <v>2.5230000000000001</v>
      </c>
      <c r="L29" s="11">
        <f t="shared" si="7"/>
        <v>5.327</v>
      </c>
      <c r="M29" s="11">
        <f t="shared" si="7"/>
        <v>5.7679999999999998</v>
      </c>
      <c r="N29" s="11">
        <f t="shared" si="7"/>
        <v>8.468</v>
      </c>
      <c r="O29" s="11">
        <f t="shared" si="7"/>
        <v>2.7559999999999998</v>
      </c>
      <c r="P29" s="11" t="str">
        <f>IF(P17="","",ROUND((P17-P5),3))</f>
        <v/>
      </c>
      <c r="R29" s="12">
        <f>IF(R17&gt;0,R17-R5,"")</f>
        <v>59.876924339999988</v>
      </c>
    </row>
    <row r="30" spans="1:259" x14ac:dyDescent="0.2">
      <c r="A30" s="9" t="s">
        <v>6</v>
      </c>
      <c r="C30" s="16"/>
      <c r="E30" s="16">
        <f>IF(E18="","",ROUND((E18-E6),3))</f>
        <v>3.3650000000000002</v>
      </c>
      <c r="F30" s="16">
        <f>IF(F18="","",ROUND((F18-F6),3))</f>
        <v>3.069</v>
      </c>
      <c r="G30" s="16">
        <f>IF(G18="","",ROUND((G18-G6),3))</f>
        <v>1.923</v>
      </c>
      <c r="H30" s="16">
        <f t="shared" si="7"/>
        <v>2.2109999999999999</v>
      </c>
      <c r="I30" s="16">
        <f t="shared" si="7"/>
        <v>1.5229999999999999</v>
      </c>
      <c r="J30" s="16">
        <f t="shared" si="7"/>
        <v>0.746</v>
      </c>
      <c r="K30" s="16">
        <f t="shared" si="7"/>
        <v>1.8959999999999999</v>
      </c>
      <c r="L30" s="16">
        <f t="shared" si="7"/>
        <v>3.0110000000000001</v>
      </c>
      <c r="M30" s="16">
        <f t="shared" si="7"/>
        <v>1.0029999999999999</v>
      </c>
      <c r="N30" s="16">
        <f t="shared" si="7"/>
        <v>2.915</v>
      </c>
      <c r="O30" s="16">
        <f t="shared" si="7"/>
        <v>1.4810000000000001</v>
      </c>
      <c r="P30" s="16" t="str">
        <f>IF(P18="","",ROUND((P18-P6),3))</f>
        <v/>
      </c>
      <c r="R30" s="17">
        <f>IF(R18&gt;0,R18-R6,"")</f>
        <v>23.14426714999999</v>
      </c>
    </row>
    <row r="31" spans="1:259" x14ac:dyDescent="0.2">
      <c r="A31" s="9" t="s">
        <v>7</v>
      </c>
      <c r="C31" s="11"/>
      <c r="E31" s="11">
        <f>IF(E19="","",E29+E30)</f>
        <v>8.402000000000001</v>
      </c>
      <c r="F31" s="11">
        <f t="shared" ref="F31:O31" si="8">IF(F19="","",F29+F30)</f>
        <v>14.170000000000002</v>
      </c>
      <c r="G31" s="11">
        <f t="shared" si="8"/>
        <v>8.2789999999999999</v>
      </c>
      <c r="H31" s="11">
        <f t="shared" si="8"/>
        <v>4.3849999999999998</v>
      </c>
      <c r="I31" s="11">
        <f t="shared" si="8"/>
        <v>6.9809999999999999</v>
      </c>
      <c r="J31" s="11">
        <f t="shared" si="8"/>
        <v>5.6549999999999994</v>
      </c>
      <c r="K31" s="11">
        <f t="shared" si="8"/>
        <v>4.4190000000000005</v>
      </c>
      <c r="L31" s="11">
        <f t="shared" si="8"/>
        <v>8.338000000000001</v>
      </c>
      <c r="M31" s="11">
        <f t="shared" si="8"/>
        <v>6.7709999999999999</v>
      </c>
      <c r="N31" s="11">
        <f t="shared" si="8"/>
        <v>11.382999999999999</v>
      </c>
      <c r="O31" s="11">
        <f t="shared" si="8"/>
        <v>4.2370000000000001</v>
      </c>
      <c r="P31" s="11" t="str">
        <f>IF(P19="","",P29+P30)</f>
        <v/>
      </c>
      <c r="R31" s="12">
        <f>IF(R19&gt;0,R29+R30,"")</f>
        <v>83.021191489999978</v>
      </c>
    </row>
    <row r="32" spans="1:259" x14ac:dyDescent="0.2">
      <c r="A32" s="9"/>
      <c r="C32" s="11"/>
      <c r="E32" s="11" t="str">
        <f t="shared" ref="E32:O32" si="9">IF(E20="","",E20-E11)</f>
        <v/>
      </c>
      <c r="F32" s="11" t="str">
        <f t="shared" si="9"/>
        <v/>
      </c>
      <c r="G32" s="11" t="str">
        <f t="shared" si="9"/>
        <v/>
      </c>
      <c r="H32" s="11" t="str">
        <f t="shared" si="9"/>
        <v/>
      </c>
      <c r="I32" s="11" t="str">
        <f t="shared" si="9"/>
        <v/>
      </c>
      <c r="J32" s="11" t="str">
        <f t="shared" si="9"/>
        <v/>
      </c>
      <c r="K32" s="11" t="str">
        <f t="shared" si="9"/>
        <v/>
      </c>
      <c r="L32" s="11" t="str">
        <f t="shared" si="9"/>
        <v/>
      </c>
      <c r="M32" s="11" t="str">
        <f t="shared" si="9"/>
        <v/>
      </c>
      <c r="N32" s="11" t="str">
        <f t="shared" si="9"/>
        <v/>
      </c>
      <c r="O32" s="11" t="str">
        <f t="shared" si="9"/>
        <v/>
      </c>
      <c r="P32" s="11" t="str">
        <f>IF(P20="","",P20-P11)</f>
        <v/>
      </c>
      <c r="R32" s="12" t="str">
        <f>IF(R20="","",R20-R11)</f>
        <v/>
      </c>
    </row>
    <row r="33" spans="1:259" x14ac:dyDescent="0.2">
      <c r="A33" s="9" t="s">
        <v>8</v>
      </c>
      <c r="C33" s="11"/>
      <c r="E33" s="11">
        <f>IF(E21="","",ROUND((E21-E9),3))</f>
        <v>7.7450000000000001</v>
      </c>
      <c r="F33" s="11">
        <f>IF(F21="","",ROUND((F21-F9),3))</f>
        <v>3.5760000000000001</v>
      </c>
      <c r="G33" s="11">
        <f t="shared" ref="G33:O34" si="10">IF(G21="","",ROUND((G21-G9),3))</f>
        <v>6.923</v>
      </c>
      <c r="H33" s="11">
        <f t="shared" si="10"/>
        <v>7.1539999999999999</v>
      </c>
      <c r="I33" s="11">
        <f t="shared" si="10"/>
        <v>6.39</v>
      </c>
      <c r="J33" s="11">
        <f t="shared" si="10"/>
        <v>2.6659999999999999</v>
      </c>
      <c r="K33" s="11">
        <f t="shared" si="10"/>
        <v>-8.282</v>
      </c>
      <c r="L33" s="11">
        <f t="shared" si="10"/>
        <v>-9.0489999999999995</v>
      </c>
      <c r="M33" s="11">
        <f t="shared" si="10"/>
        <v>15.413</v>
      </c>
      <c r="N33" s="11">
        <f t="shared" si="10"/>
        <v>9.5350000000000001</v>
      </c>
      <c r="O33" s="11">
        <f t="shared" si="10"/>
        <v>8.7989999999999995</v>
      </c>
      <c r="P33" s="11" t="str">
        <f>IF(P21="","",ROUND((P21-P9),3))</f>
        <v/>
      </c>
      <c r="R33" s="12">
        <f>IF(R21&gt;0,R21-R9,"")</f>
        <v>42.070718700000043</v>
      </c>
      <c r="IY33" s="2">
        <v>15.095370000000001</v>
      </c>
    </row>
    <row r="34" spans="1:259" x14ac:dyDescent="0.2">
      <c r="A34" s="9" t="s">
        <v>9</v>
      </c>
      <c r="C34" s="16"/>
      <c r="E34" s="16">
        <f>IF(E22="","",ROUND((E22-E10),3))</f>
        <v>1.744</v>
      </c>
      <c r="F34" s="16">
        <f>IF(F22="","",ROUND((F22-F10),3))</f>
        <v>5.1680000000000001</v>
      </c>
      <c r="G34" s="16">
        <f>IF(G22="","",ROUND((G22-G10),3))</f>
        <v>8.07</v>
      </c>
      <c r="H34" s="16">
        <f t="shared" si="10"/>
        <v>-2.754</v>
      </c>
      <c r="I34" s="16">
        <f t="shared" si="10"/>
        <v>5.9279999999999999</v>
      </c>
      <c r="J34" s="16">
        <f t="shared" si="10"/>
        <v>6.7729999999999997</v>
      </c>
      <c r="K34" s="16">
        <f t="shared" si="10"/>
        <v>-1.7000000000000001E-2</v>
      </c>
      <c r="L34" s="16">
        <f t="shared" si="10"/>
        <v>2.5510000000000002</v>
      </c>
      <c r="M34" s="16">
        <f t="shared" si="10"/>
        <v>4.8570000000000002</v>
      </c>
      <c r="N34" s="16">
        <f t="shared" si="10"/>
        <v>6.4240000000000004</v>
      </c>
      <c r="O34" s="16">
        <f t="shared" si="10"/>
        <v>-1.272</v>
      </c>
      <c r="P34" s="16" t="str">
        <f>IF(P22="","",ROUND((P22-P10),3))</f>
        <v/>
      </c>
      <c r="R34" s="17">
        <f>IF(R22&gt;0,R22-R10,"")</f>
        <v>38.742217199999985</v>
      </c>
      <c r="IY34" s="2">
        <v>8.5201100000000007</v>
      </c>
    </row>
    <row r="35" spans="1:259" x14ac:dyDescent="0.2">
      <c r="A35" s="9" t="s">
        <v>10</v>
      </c>
      <c r="C35" s="11"/>
      <c r="E35" s="11">
        <f>IF(E23="","",E33+E34)</f>
        <v>9.4890000000000008</v>
      </c>
      <c r="F35" s="11">
        <f t="shared" ref="F35:O35" si="11">IF(F23="","",F33+F34)</f>
        <v>8.7439999999999998</v>
      </c>
      <c r="G35" s="11">
        <f t="shared" si="11"/>
        <v>14.993</v>
      </c>
      <c r="H35" s="11">
        <f t="shared" si="11"/>
        <v>4.4000000000000004</v>
      </c>
      <c r="I35" s="11">
        <f t="shared" si="11"/>
        <v>12.318</v>
      </c>
      <c r="J35" s="11">
        <f t="shared" si="11"/>
        <v>9.4390000000000001</v>
      </c>
      <c r="K35" s="11">
        <f t="shared" si="11"/>
        <v>-8.2989999999999995</v>
      </c>
      <c r="L35" s="11">
        <f t="shared" si="11"/>
        <v>-6.4979999999999993</v>
      </c>
      <c r="M35" s="11">
        <f t="shared" si="11"/>
        <v>20.27</v>
      </c>
      <c r="N35" s="11">
        <f t="shared" si="11"/>
        <v>15.959</v>
      </c>
      <c r="O35" s="11">
        <f t="shared" si="11"/>
        <v>7.5269999999999992</v>
      </c>
      <c r="P35" s="11" t="str">
        <f>IF(P23="","",P33+P34)</f>
        <v/>
      </c>
      <c r="R35" s="12">
        <f>IF(R23&gt;0,R33+R34,"")</f>
        <v>80.812935900000028</v>
      </c>
    </row>
    <row r="36" spans="1:259" x14ac:dyDescent="0.2">
      <c r="R36" s="18"/>
    </row>
    <row r="37" spans="1:259" x14ac:dyDescent="0.2">
      <c r="A37" s="9" t="s">
        <v>11</v>
      </c>
      <c r="C37" s="11"/>
      <c r="E37" s="11">
        <f t="shared" ref="E37:O37" si="12">IF(E25="","",E31+E35)</f>
        <v>17.891000000000002</v>
      </c>
      <c r="F37" s="11">
        <f t="shared" si="12"/>
        <v>22.914000000000001</v>
      </c>
      <c r="G37" s="11">
        <f t="shared" si="12"/>
        <v>23.271999999999998</v>
      </c>
      <c r="H37" s="11">
        <f t="shared" si="12"/>
        <v>8.7850000000000001</v>
      </c>
      <c r="I37" s="11">
        <f t="shared" si="12"/>
        <v>19.298999999999999</v>
      </c>
      <c r="J37" s="11">
        <f t="shared" si="12"/>
        <v>15.093999999999999</v>
      </c>
      <c r="K37" s="11">
        <f t="shared" si="12"/>
        <v>-3.879999999999999</v>
      </c>
      <c r="L37" s="11">
        <f t="shared" si="12"/>
        <v>1.8400000000000016</v>
      </c>
      <c r="M37" s="11">
        <f t="shared" si="12"/>
        <v>27.041</v>
      </c>
      <c r="N37" s="11">
        <f t="shared" si="12"/>
        <v>27.341999999999999</v>
      </c>
      <c r="O37" s="11">
        <f t="shared" si="12"/>
        <v>11.763999999999999</v>
      </c>
      <c r="P37" s="11" t="str">
        <f>IF(P25="","",P31+P35)</f>
        <v/>
      </c>
      <c r="R37" s="12">
        <f>IF((R19*R23)&gt;0,R31+R35,"")</f>
        <v>163.83412738999999</v>
      </c>
      <c r="T37" s="11"/>
    </row>
    <row r="38" spans="1:259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59" x14ac:dyDescent="0.2">
      <c r="A39" s="9"/>
      <c r="R39" s="18"/>
    </row>
    <row r="40" spans="1:259" x14ac:dyDescent="0.2">
      <c r="A40" s="9" t="s">
        <v>5</v>
      </c>
      <c r="C40" s="27"/>
      <c r="E40" s="27">
        <f>IF(E17="","",ROUND((E17/E5-1),3))</f>
        <v>0.30499999999999999</v>
      </c>
      <c r="F40" s="27">
        <f t="shared" ref="F40:O42" si="13">IF(F17="","",ROUND((F17/F5-1),3))</f>
        <v>0.60699999999999998</v>
      </c>
      <c r="G40" s="27">
        <f t="shared" si="13"/>
        <v>0.435</v>
      </c>
      <c r="H40" s="27">
        <f t="shared" si="13"/>
        <v>0.11600000000000001</v>
      </c>
      <c r="I40" s="27">
        <f t="shared" si="13"/>
        <v>0.318</v>
      </c>
      <c r="J40" s="27">
        <f t="shared" si="13"/>
        <v>0.28699999999999998</v>
      </c>
      <c r="K40" s="27">
        <f t="shared" si="13"/>
        <v>0.13900000000000001</v>
      </c>
      <c r="L40" s="27">
        <f t="shared" si="13"/>
        <v>0.23300000000000001</v>
      </c>
      <c r="M40" s="27">
        <f t="shared" si="13"/>
        <v>0.25800000000000001</v>
      </c>
      <c r="N40" s="27">
        <f t="shared" si="13"/>
        <v>0.46700000000000003</v>
      </c>
      <c r="O40" s="27">
        <f t="shared" si="13"/>
        <v>0.113</v>
      </c>
      <c r="P40" s="27" t="str">
        <f>IF(P17="","",ROUND((P17/P5-1),3))</f>
        <v/>
      </c>
      <c r="R40" s="29">
        <f>IF(R17&gt;0,R17/R5-1,"")</f>
        <v>0.28757115669810296</v>
      </c>
    </row>
    <row r="41" spans="1:259" x14ac:dyDescent="0.2">
      <c r="A41" s="9" t="s">
        <v>6</v>
      </c>
      <c r="C41" s="30"/>
      <c r="E41" s="30">
        <f>IF(E18="","",ROUND((E18/E6-1),3))</f>
        <v>0.439</v>
      </c>
      <c r="F41" s="30">
        <f t="shared" si="13"/>
        <v>0.33800000000000002</v>
      </c>
      <c r="G41" s="30">
        <f t="shared" si="13"/>
        <v>0.249</v>
      </c>
      <c r="H41" s="30">
        <f t="shared" si="13"/>
        <v>0.27</v>
      </c>
      <c r="I41" s="30">
        <f t="shared" si="13"/>
        <v>0.16600000000000001</v>
      </c>
      <c r="J41" s="30">
        <f t="shared" si="13"/>
        <v>7.6999999999999999E-2</v>
      </c>
      <c r="K41" s="30">
        <f t="shared" si="13"/>
        <v>0.222</v>
      </c>
      <c r="L41" s="30">
        <f t="shared" si="13"/>
        <v>0.27100000000000002</v>
      </c>
      <c r="M41" s="30">
        <f t="shared" si="13"/>
        <v>8.5999999999999993E-2</v>
      </c>
      <c r="N41" s="30">
        <f t="shared" si="13"/>
        <v>0.28699999999999998</v>
      </c>
      <c r="O41" s="30">
        <f t="shared" si="13"/>
        <v>0.13800000000000001</v>
      </c>
      <c r="P41" s="30" t="str">
        <f>IF(P18="","",ROUND((P18/P6-1),3))</f>
        <v/>
      </c>
      <c r="R41" s="31">
        <f>IF(R18&gt;0,R18/R6-1,"")</f>
        <v>0.22320263388612704</v>
      </c>
    </row>
    <row r="42" spans="1:259" x14ac:dyDescent="0.2">
      <c r="A42" s="9" t="s">
        <v>7</v>
      </c>
      <c r="C42" s="27"/>
      <c r="E42" s="27">
        <f>IF(E19="","",ROUND((E19/E7-1),3))</f>
        <v>0.34699999999999998</v>
      </c>
      <c r="F42" s="27">
        <f t="shared" si="13"/>
        <v>0.51700000000000002</v>
      </c>
      <c r="G42" s="27">
        <f t="shared" si="13"/>
        <v>0.37</v>
      </c>
      <c r="H42" s="27">
        <f t="shared" si="13"/>
        <v>0.16300000000000001</v>
      </c>
      <c r="I42" s="27">
        <f t="shared" si="13"/>
        <v>0.26500000000000001</v>
      </c>
      <c r="J42" s="27">
        <f t="shared" si="13"/>
        <v>0.21099999999999999</v>
      </c>
      <c r="K42" s="27">
        <f t="shared" si="13"/>
        <v>0.16600000000000001</v>
      </c>
      <c r="L42" s="27">
        <f t="shared" si="13"/>
        <v>0.246</v>
      </c>
      <c r="M42" s="27">
        <f t="shared" si="13"/>
        <v>0.19900000000000001</v>
      </c>
      <c r="N42" s="27">
        <f t="shared" si="13"/>
        <v>0.40300000000000002</v>
      </c>
      <c r="O42" s="27">
        <f t="shared" si="13"/>
        <v>0.121</v>
      </c>
      <c r="P42" s="27" t="str">
        <f>IF(P19="","",ROUND((P19/P7-1),3))</f>
        <v/>
      </c>
      <c r="R42" s="29">
        <f>IF(R19&gt;0,R19/R7-1,"")</f>
        <v>0.26617225502400332</v>
      </c>
    </row>
    <row r="43" spans="1:259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59" x14ac:dyDescent="0.2">
      <c r="A44" s="9" t="s">
        <v>8</v>
      </c>
      <c r="C44" s="27"/>
      <c r="E44" s="27">
        <f>IF(E21="","",ROUND((E21/E9-1),3))</f>
        <v>0.41199999999999998</v>
      </c>
      <c r="F44" s="27">
        <f t="shared" ref="F44:O46" si="14">IF(F21="","",ROUND((F21/F9-1),3))</f>
        <v>9.5000000000000001E-2</v>
      </c>
      <c r="G44" s="27">
        <f t="shared" si="14"/>
        <v>0.51900000000000002</v>
      </c>
      <c r="H44" s="27">
        <f t="shared" si="14"/>
        <v>0.49299999999999999</v>
      </c>
      <c r="I44" s="27">
        <f t="shared" si="14"/>
        <v>0.47</v>
      </c>
      <c r="J44" s="27">
        <f t="shared" si="14"/>
        <v>0.14499999999999999</v>
      </c>
      <c r="K44" s="27">
        <f t="shared" si="14"/>
        <v>-0.40600000000000003</v>
      </c>
      <c r="L44" s="27">
        <f t="shared" si="14"/>
        <v>-0.311</v>
      </c>
      <c r="M44" s="27">
        <f t="shared" si="14"/>
        <v>0.69299999999999995</v>
      </c>
      <c r="N44" s="27">
        <f t="shared" si="14"/>
        <v>0.52400000000000002</v>
      </c>
      <c r="O44" s="27">
        <f t="shared" si="14"/>
        <v>0.36799999999999999</v>
      </c>
      <c r="P44" s="27" t="str">
        <f>IF(P21="","",ROUND((P21/P9-1),3))</f>
        <v/>
      </c>
      <c r="R44" s="29">
        <f>IF(R21&gt;0,R21/R9-1,"")</f>
        <v>0.20416118558205976</v>
      </c>
    </row>
    <row r="45" spans="1:259" x14ac:dyDescent="0.2">
      <c r="A45" s="9" t="s">
        <v>9</v>
      </c>
      <c r="C45" s="30"/>
      <c r="E45" s="30">
        <f>IF(E22="","",ROUND((E22/E10-1),3))</f>
        <v>0.17499999999999999</v>
      </c>
      <c r="F45" s="30">
        <f t="shared" si="14"/>
        <v>0.58499999999999996</v>
      </c>
      <c r="G45" s="30">
        <f t="shared" si="14"/>
        <v>1.2989999999999999</v>
      </c>
      <c r="H45" s="30">
        <f t="shared" si="14"/>
        <v>-0.218</v>
      </c>
      <c r="I45" s="30">
        <f t="shared" si="14"/>
        <v>0.74299999999999999</v>
      </c>
      <c r="J45" s="30">
        <f t="shared" si="14"/>
        <v>0.96199999999999997</v>
      </c>
      <c r="K45" s="30">
        <f t="shared" si="14"/>
        <v>-2E-3</v>
      </c>
      <c r="L45" s="30">
        <f t="shared" si="14"/>
        <v>0.214</v>
      </c>
      <c r="M45" s="30">
        <f t="shared" si="14"/>
        <v>0.41199999999999998</v>
      </c>
      <c r="N45" s="30">
        <f t="shared" si="14"/>
        <v>0.92500000000000004</v>
      </c>
      <c r="O45" s="30">
        <f t="shared" si="14"/>
        <v>-7.2999999999999995E-2</v>
      </c>
      <c r="P45" s="30" t="str">
        <f>IF(P22="","",ROUND((P22/P10-1),3))</f>
        <v/>
      </c>
      <c r="R45" s="31">
        <f>IF(R22&gt;0,R22/R10-1,"")</f>
        <v>0.41041426883617382</v>
      </c>
    </row>
    <row r="46" spans="1:259" x14ac:dyDescent="0.2">
      <c r="A46" s="9" t="s">
        <v>10</v>
      </c>
      <c r="C46" s="27"/>
      <c r="E46" s="27">
        <f>IF(E23="","",ROUND((E23/E11-1),3))</f>
        <v>0.33</v>
      </c>
      <c r="F46" s="27">
        <f t="shared" si="14"/>
        <v>0.189</v>
      </c>
      <c r="G46" s="27">
        <f t="shared" si="14"/>
        <v>0.76700000000000002</v>
      </c>
      <c r="H46" s="27">
        <f t="shared" si="14"/>
        <v>0.16200000000000001</v>
      </c>
      <c r="I46" s="27">
        <f t="shared" si="14"/>
        <v>0.57099999999999995</v>
      </c>
      <c r="J46" s="27">
        <f t="shared" si="14"/>
        <v>0.371</v>
      </c>
      <c r="K46" s="27">
        <f t="shared" si="14"/>
        <v>-0.26400000000000001</v>
      </c>
      <c r="L46" s="27">
        <f t="shared" si="14"/>
        <v>-0.158</v>
      </c>
      <c r="M46" s="27">
        <f t="shared" si="14"/>
        <v>0.59599999999999997</v>
      </c>
      <c r="N46" s="27">
        <f t="shared" si="14"/>
        <v>0.63500000000000001</v>
      </c>
      <c r="O46" s="27">
        <f t="shared" si="14"/>
        <v>0.182</v>
      </c>
      <c r="P46" s="27" t="str">
        <f>IF(P23="","",ROUND((P23/P11-1),3))</f>
        <v/>
      </c>
      <c r="R46" s="29">
        <f>IF(R23&gt;0,R23/R11-1,"")</f>
        <v>0.26896043656202462</v>
      </c>
    </row>
    <row r="47" spans="1:259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59" x14ac:dyDescent="0.2">
      <c r="A48" s="9" t="s">
        <v>11</v>
      </c>
      <c r="C48" s="27"/>
      <c r="E48" s="27">
        <f>IF(E25="","",ROUND((E25/E13-1),3))</f>
        <v>0.33800000000000002</v>
      </c>
      <c r="F48" s="27">
        <f t="shared" ref="F48:O48" si="15">IF(F25="","",ROUND((F25/F13-1),3))</f>
        <v>0.311</v>
      </c>
      <c r="G48" s="27">
        <f t="shared" si="15"/>
        <v>0.55500000000000005</v>
      </c>
      <c r="H48" s="27">
        <f t="shared" si="15"/>
        <v>0.16300000000000001</v>
      </c>
      <c r="I48" s="27">
        <f t="shared" si="15"/>
        <v>0.40300000000000002</v>
      </c>
      <c r="J48" s="27">
        <f t="shared" si="15"/>
        <v>0.28899999999999998</v>
      </c>
      <c r="K48" s="27">
        <f t="shared" si="15"/>
        <v>-6.7000000000000004E-2</v>
      </c>
      <c r="L48" s="27">
        <f t="shared" si="15"/>
        <v>2.5000000000000001E-2</v>
      </c>
      <c r="M48" s="27">
        <f t="shared" si="15"/>
        <v>0.39800000000000002</v>
      </c>
      <c r="N48" s="27">
        <f t="shared" si="15"/>
        <v>0.51200000000000001</v>
      </c>
      <c r="O48" s="27">
        <f t="shared" si="15"/>
        <v>0.154</v>
      </c>
      <c r="P48" s="27" t="str">
        <f>IF(P25="","",ROUND((P25/P13-1),3))</f>
        <v/>
      </c>
      <c r="R48" s="34">
        <f>IF((R19*R23)&gt;0,R25/R13-1,"")</f>
        <v>0.26754029364472287</v>
      </c>
    </row>
    <row r="49" spans="1:255" ht="13.5" thickBot="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 spans="1:255" ht="13.5" thickTop="1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</row>
    <row r="51" spans="1:255" ht="19.5" x14ac:dyDescent="0.4">
      <c r="A51" s="1" t="s">
        <v>26</v>
      </c>
    </row>
    <row r="53" spans="1:255" ht="19.5" x14ac:dyDescent="0.4">
      <c r="A53" s="5" t="s">
        <v>27</v>
      </c>
      <c r="E53" s="7">
        <f>E4</f>
        <v>45292</v>
      </c>
      <c r="F53" s="7">
        <f t="shared" ref="F53:P53" si="16">F4</f>
        <v>45323</v>
      </c>
      <c r="G53" s="7">
        <f t="shared" si="16"/>
        <v>45352</v>
      </c>
      <c r="H53" s="7">
        <f t="shared" si="16"/>
        <v>45383</v>
      </c>
      <c r="I53" s="7">
        <f t="shared" si="16"/>
        <v>45413</v>
      </c>
      <c r="J53" s="7">
        <f t="shared" si="16"/>
        <v>45444</v>
      </c>
      <c r="K53" s="7">
        <f t="shared" si="16"/>
        <v>45474</v>
      </c>
      <c r="L53" s="7">
        <f t="shared" si="16"/>
        <v>45505</v>
      </c>
      <c r="M53" s="7">
        <f t="shared" si="16"/>
        <v>45536</v>
      </c>
      <c r="N53" s="7">
        <f t="shared" si="16"/>
        <v>45566</v>
      </c>
      <c r="O53" s="7">
        <f t="shared" si="16"/>
        <v>45597</v>
      </c>
      <c r="P53" s="7">
        <f t="shared" si="16"/>
        <v>45627</v>
      </c>
    </row>
    <row r="54" spans="1:255" x14ac:dyDescent="0.2">
      <c r="A54" s="9" t="s">
        <v>5</v>
      </c>
      <c r="E54" s="11">
        <f>SUM($E5:E5)</f>
        <v>16.508458100000002</v>
      </c>
      <c r="F54" s="11">
        <f>SUM($E5:F5)</f>
        <v>34.807694210000008</v>
      </c>
      <c r="G54" s="11">
        <f>SUM($E5:G5)</f>
        <v>49.426182490000009</v>
      </c>
      <c r="H54" s="11">
        <f>SUM($E5:H5)</f>
        <v>68.099435990000003</v>
      </c>
      <c r="I54" s="11">
        <f>SUM($E5:I5)</f>
        <v>85.278514319999999</v>
      </c>
      <c r="J54" s="11">
        <f>SUM($E5:J5)</f>
        <v>102.40046236000001</v>
      </c>
      <c r="K54" s="11">
        <f>SUM($E5:K5)</f>
        <v>120.49236699000001</v>
      </c>
      <c r="L54" s="11">
        <f>SUM($E5:L5)</f>
        <v>143.34185565000001</v>
      </c>
      <c r="M54" s="11">
        <f>SUM($E5:M5)</f>
        <v>165.6720717</v>
      </c>
      <c r="N54" s="11">
        <f>SUM($E5:N5)</f>
        <v>183.80372678000001</v>
      </c>
      <c r="O54" s="11">
        <f>SUM($E5:O5)</f>
        <v>208.21602913000001</v>
      </c>
      <c r="P54" s="11">
        <f>SUM($E5:P5)</f>
        <v>228.23277155</v>
      </c>
      <c r="Q54" s="11"/>
    </row>
    <row r="55" spans="1:255" x14ac:dyDescent="0.2">
      <c r="A55" s="9" t="s">
        <v>6</v>
      </c>
      <c r="E55" s="16">
        <f>SUM($E6:E6)</f>
        <v>7.6705380299999995</v>
      </c>
      <c r="F55" s="16">
        <f>SUM($E6:F6)</f>
        <v>16.754717839999998</v>
      </c>
      <c r="G55" s="16">
        <f>SUM($E6:G6)</f>
        <v>24.486877199999999</v>
      </c>
      <c r="H55" s="16">
        <f>SUM($E6:H6)</f>
        <v>32.683144030000001</v>
      </c>
      <c r="I55" s="16">
        <f>SUM($E6:I6)</f>
        <v>41.848763640000001</v>
      </c>
      <c r="J55" s="16">
        <f>SUM($E6:J6)</f>
        <v>51.507116230000001</v>
      </c>
      <c r="K55" s="16">
        <f>SUM($E6:K6)</f>
        <v>60.054613130000007</v>
      </c>
      <c r="L55" s="16">
        <f>SUM($E6:L6)</f>
        <v>71.149150510000013</v>
      </c>
      <c r="M55" s="16">
        <f>SUM($E6:M6)</f>
        <v>82.816392140000019</v>
      </c>
      <c r="N55" s="16">
        <f>SUM($E6:N6)</f>
        <v>92.96356590000002</v>
      </c>
      <c r="O55" s="16">
        <f>SUM($E6:O6)</f>
        <v>103.69172956000001</v>
      </c>
      <c r="P55" s="16">
        <f>SUM($E6:P6)</f>
        <v>113.35222340000001</v>
      </c>
      <c r="Q55" s="11"/>
    </row>
    <row r="56" spans="1:255" x14ac:dyDescent="0.2">
      <c r="A56" s="9" t="s">
        <v>7</v>
      </c>
      <c r="E56" s="11">
        <f t="shared" ref="E56:P56" si="17">SUM(E54:E55)</f>
        <v>24.178996130000002</v>
      </c>
      <c r="F56" s="11">
        <f t="shared" si="17"/>
        <v>51.562412050000006</v>
      </c>
      <c r="G56" s="11">
        <f t="shared" si="17"/>
        <v>73.913059690000011</v>
      </c>
      <c r="H56" s="11">
        <f t="shared" si="17"/>
        <v>100.78258002000001</v>
      </c>
      <c r="I56" s="11">
        <f t="shared" si="17"/>
        <v>127.12727796</v>
      </c>
      <c r="J56" s="11">
        <f t="shared" si="17"/>
        <v>153.90757859000001</v>
      </c>
      <c r="K56" s="11">
        <f t="shared" si="17"/>
        <v>180.54698012</v>
      </c>
      <c r="L56" s="11">
        <f t="shared" si="17"/>
        <v>214.49100616000004</v>
      </c>
      <c r="M56" s="11">
        <f t="shared" si="17"/>
        <v>248.48846384000001</v>
      </c>
      <c r="N56" s="11">
        <f t="shared" si="17"/>
        <v>276.76729268000003</v>
      </c>
      <c r="O56" s="11">
        <f t="shared" si="17"/>
        <v>311.90775869000004</v>
      </c>
      <c r="P56" s="11">
        <f t="shared" si="17"/>
        <v>341.58499495000001</v>
      </c>
      <c r="Q56" s="11"/>
    </row>
    <row r="57" spans="1:255" x14ac:dyDescent="0.2">
      <c r="A57" s="9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1"/>
      <c r="IJ57" s="2">
        <v>45413</v>
      </c>
      <c r="IL57" s="2">
        <v>8252376.75</v>
      </c>
      <c r="IN57" s="2">
        <v>2042432.01</v>
      </c>
      <c r="IO57" s="2">
        <v>3326529.95</v>
      </c>
      <c r="IP57" s="2">
        <v>1318501.05</v>
      </c>
      <c r="IQ57" s="2">
        <v>575459.25</v>
      </c>
      <c r="IR57" s="2">
        <v>301744.43</v>
      </c>
      <c r="IT57" s="2">
        <v>95308.42</v>
      </c>
      <c r="IU57" s="2">
        <v>15912351.860000001</v>
      </c>
    </row>
    <row r="58" spans="1:255" x14ac:dyDescent="0.2">
      <c r="A58" s="9" t="s">
        <v>8</v>
      </c>
      <c r="E58" s="11">
        <f>SUM($E9:E9)</f>
        <v>18.793991699999999</v>
      </c>
      <c r="F58" s="11">
        <f>SUM($E9:F9)</f>
        <v>56.310146099999997</v>
      </c>
      <c r="G58" s="11">
        <f>SUM($E9:G9)</f>
        <v>69.642393299999995</v>
      </c>
      <c r="H58" s="11">
        <f>SUM($E9:H9)</f>
        <v>84.162221099999996</v>
      </c>
      <c r="I58" s="11">
        <f>SUM($E9:I9)</f>
        <v>97.74805409999999</v>
      </c>
      <c r="J58" s="11">
        <f>SUM($E9:J9)</f>
        <v>116.11864169999998</v>
      </c>
      <c r="K58" s="11">
        <f>SUM($E9:K9)</f>
        <v>136.53937799999997</v>
      </c>
      <c r="L58" s="11">
        <f>SUM($E9:L9)</f>
        <v>165.64730939999998</v>
      </c>
      <c r="M58" s="11">
        <f>SUM($E9:M9)</f>
        <v>187.87701059999998</v>
      </c>
      <c r="N58" s="11">
        <f>SUM($E9:N9)</f>
        <v>206.06619509999999</v>
      </c>
      <c r="O58" s="11">
        <f>SUM($E9:O9)</f>
        <v>229.97962259999997</v>
      </c>
      <c r="P58" s="11">
        <f>SUM($E9:P9)</f>
        <v>253.96689149999997</v>
      </c>
      <c r="Q58" s="11"/>
      <c r="IJ58" s="2">
        <v>45413</v>
      </c>
      <c r="IL58" s="2">
        <v>3436429.89</v>
      </c>
      <c r="IN58" s="2">
        <v>1383528.39</v>
      </c>
      <c r="IO58" s="2">
        <v>2131413.88</v>
      </c>
      <c r="IP58" s="2">
        <v>788105</v>
      </c>
      <c r="IQ58" s="2">
        <v>339495.69</v>
      </c>
      <c r="IR58" s="2">
        <v>187617.95</v>
      </c>
      <c r="IT58" s="2">
        <v>64228.38</v>
      </c>
      <c r="IU58" s="2">
        <v>8330819.1800000006</v>
      </c>
    </row>
    <row r="59" spans="1:255" x14ac:dyDescent="0.2">
      <c r="A59" s="9" t="s">
        <v>9</v>
      </c>
      <c r="E59" s="16">
        <f>SUM($E10:E10)</f>
        <v>9.9514152000000013</v>
      </c>
      <c r="F59" s="16">
        <f>SUM($E10:F10)</f>
        <v>18.783326700000003</v>
      </c>
      <c r="G59" s="16">
        <f>SUM($E10:G10)</f>
        <v>24.996679200000003</v>
      </c>
      <c r="H59" s="16">
        <f>SUM($E10:H10)</f>
        <v>37.636744500000006</v>
      </c>
      <c r="I59" s="16">
        <f>SUM($E10:I10)</f>
        <v>45.619109100000003</v>
      </c>
      <c r="J59" s="16">
        <f>SUM($E10:J10)</f>
        <v>52.662626100000004</v>
      </c>
      <c r="K59" s="16">
        <f>SUM($E10:K10)</f>
        <v>63.723218400000007</v>
      </c>
      <c r="L59" s="16">
        <f>SUM($E10:L10)</f>
        <v>75.661077600000013</v>
      </c>
      <c r="M59" s="16">
        <f>SUM($E10:M10)</f>
        <v>87.453900900000008</v>
      </c>
      <c r="N59" s="16">
        <f>SUM($E10:N10)</f>
        <v>94.397832000000008</v>
      </c>
      <c r="O59" s="16">
        <f>SUM($E10:O10)</f>
        <v>111.82831560000001</v>
      </c>
      <c r="P59" s="16">
        <f>SUM($E10:P10)</f>
        <v>123.79198140000001</v>
      </c>
      <c r="Q59" s="11"/>
    </row>
    <row r="60" spans="1:255" x14ac:dyDescent="0.2">
      <c r="A60" s="9" t="s">
        <v>28</v>
      </c>
      <c r="E60" s="11">
        <f t="shared" ref="E60:P60" si="18">SUM(E58:E59)</f>
        <v>28.745406899999999</v>
      </c>
      <c r="F60" s="11">
        <f t="shared" si="18"/>
        <v>75.093472800000001</v>
      </c>
      <c r="G60" s="11">
        <f t="shared" si="18"/>
        <v>94.639072499999997</v>
      </c>
      <c r="H60" s="11">
        <f t="shared" si="18"/>
        <v>121.7989656</v>
      </c>
      <c r="I60" s="11">
        <f t="shared" si="18"/>
        <v>143.36716319999999</v>
      </c>
      <c r="J60" s="11">
        <f t="shared" si="18"/>
        <v>168.78126779999999</v>
      </c>
      <c r="K60" s="11">
        <f t="shared" si="18"/>
        <v>200.26259639999998</v>
      </c>
      <c r="L60" s="11">
        <f t="shared" si="18"/>
        <v>241.30838699999998</v>
      </c>
      <c r="M60" s="11">
        <f t="shared" si="18"/>
        <v>275.33091149999996</v>
      </c>
      <c r="N60" s="11">
        <f t="shared" si="18"/>
        <v>300.46402710000001</v>
      </c>
      <c r="O60" s="11">
        <f t="shared" si="18"/>
        <v>341.80793819999997</v>
      </c>
      <c r="P60" s="11">
        <f t="shared" si="18"/>
        <v>377.75887289999997</v>
      </c>
    </row>
    <row r="61" spans="1:255" x14ac:dyDescent="0.2">
      <c r="A61" s="9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</row>
    <row r="62" spans="1:255" x14ac:dyDescent="0.2">
      <c r="A62" s="21" t="s">
        <v>11</v>
      </c>
      <c r="E62" s="11">
        <f t="shared" ref="E62:P62" si="19">+E56+E60</f>
        <v>52.924403030000001</v>
      </c>
      <c r="F62" s="11">
        <f t="shared" si="19"/>
        <v>126.65588485000001</v>
      </c>
      <c r="G62" s="11">
        <f t="shared" si="19"/>
        <v>168.55213219000001</v>
      </c>
      <c r="H62" s="11">
        <f t="shared" si="19"/>
        <v>222.58154562000001</v>
      </c>
      <c r="I62" s="11">
        <f t="shared" si="19"/>
        <v>270.49444116000001</v>
      </c>
      <c r="J62" s="11">
        <f t="shared" si="19"/>
        <v>322.68884638999998</v>
      </c>
      <c r="K62" s="11">
        <f t="shared" si="19"/>
        <v>380.80957651999995</v>
      </c>
      <c r="L62" s="11">
        <f t="shared" si="19"/>
        <v>455.79939316000002</v>
      </c>
      <c r="M62" s="11">
        <f t="shared" si="19"/>
        <v>523.81937533999997</v>
      </c>
      <c r="N62" s="11">
        <f t="shared" si="19"/>
        <v>577.23131978000004</v>
      </c>
      <c r="O62" s="11">
        <f t="shared" si="19"/>
        <v>653.71569689</v>
      </c>
      <c r="P62" s="11">
        <f t="shared" si="19"/>
        <v>719.34386784999992</v>
      </c>
    </row>
    <row r="63" spans="1:255" x14ac:dyDescent="0.2">
      <c r="A63" s="23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5"/>
    </row>
    <row r="64" spans="1:255" x14ac:dyDescent="0.2">
      <c r="A64" s="2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65" spans="1:18" ht="19.5" x14ac:dyDescent="0.4">
      <c r="A65" s="5" t="s">
        <v>29</v>
      </c>
      <c r="E65" s="7">
        <f>E16</f>
        <v>45658</v>
      </c>
      <c r="F65" s="7">
        <f t="shared" ref="F65:P65" si="20">F16</f>
        <v>45689</v>
      </c>
      <c r="G65" s="7">
        <f t="shared" si="20"/>
        <v>45717</v>
      </c>
      <c r="H65" s="7">
        <f t="shared" si="20"/>
        <v>45748</v>
      </c>
      <c r="I65" s="7">
        <f t="shared" si="20"/>
        <v>45778</v>
      </c>
      <c r="J65" s="7">
        <f t="shared" si="20"/>
        <v>45809</v>
      </c>
      <c r="K65" s="7">
        <f t="shared" si="20"/>
        <v>45839</v>
      </c>
      <c r="L65" s="7">
        <f t="shared" si="20"/>
        <v>45870</v>
      </c>
      <c r="M65" s="7">
        <f t="shared" si="20"/>
        <v>45901</v>
      </c>
      <c r="N65" s="7">
        <f t="shared" si="20"/>
        <v>45931</v>
      </c>
      <c r="O65" s="7">
        <f t="shared" si="20"/>
        <v>45962</v>
      </c>
      <c r="P65" s="7">
        <f t="shared" si="20"/>
        <v>45992</v>
      </c>
      <c r="Q65" s="7"/>
    </row>
    <row r="66" spans="1:18" x14ac:dyDescent="0.2">
      <c r="A66" s="9" t="s">
        <v>5</v>
      </c>
      <c r="E66" s="11">
        <v>21.544996209999997</v>
      </c>
      <c r="F66" s="11">
        <v>50.945491489999995</v>
      </c>
      <c r="G66" s="11">
        <v>71.919806730000005</v>
      </c>
      <c r="H66" s="11">
        <v>92.767128720000002</v>
      </c>
      <c r="I66" s="11">
        <v>115.40382698000001</v>
      </c>
      <c r="J66" s="11">
        <v>137.43487893</v>
      </c>
      <c r="K66" s="11">
        <v>158.04947246</v>
      </c>
      <c r="L66" s="11">
        <v>186.22645075</v>
      </c>
      <c r="M66" s="11">
        <v>214.32437503</v>
      </c>
      <c r="N66" s="11">
        <v>240.92452197</v>
      </c>
      <c r="O66" s="11">
        <v>268.09295347</v>
      </c>
      <c r="P66" s="11">
        <v>268.09295347</v>
      </c>
    </row>
    <row r="67" spans="1:18" x14ac:dyDescent="0.2">
      <c r="A67" s="9" t="s">
        <v>6</v>
      </c>
      <c r="E67" s="16">
        <v>11.035834879999996</v>
      </c>
      <c r="F67" s="16">
        <v>23.188739479999995</v>
      </c>
      <c r="G67" s="16">
        <v>32.843830509999997</v>
      </c>
      <c r="H67" s="16">
        <v>43.250665149999996</v>
      </c>
      <c r="I67" s="16">
        <v>53.939512999999998</v>
      </c>
      <c r="J67" s="16">
        <v>64.344220249999992</v>
      </c>
      <c r="K67" s="16">
        <v>74.787326469999996</v>
      </c>
      <c r="L67" s="16">
        <v>88.893314939999996</v>
      </c>
      <c r="M67" s="16">
        <v>101.56378623000001</v>
      </c>
      <c r="N67" s="16">
        <v>114.62635398</v>
      </c>
      <c r="O67" s="16">
        <v>126.83599671</v>
      </c>
      <c r="P67" s="16">
        <v>126.83599671</v>
      </c>
    </row>
    <row r="68" spans="1:18" x14ac:dyDescent="0.2">
      <c r="A68" s="9" t="s">
        <v>7</v>
      </c>
      <c r="E68" s="11">
        <v>32.58083108999999</v>
      </c>
      <c r="F68" s="11">
        <v>74.13423096999999</v>
      </c>
      <c r="G68" s="11">
        <v>104.76363724000001</v>
      </c>
      <c r="H68" s="11">
        <v>136.01779386999999</v>
      </c>
      <c r="I68" s="11">
        <v>169.34333998</v>
      </c>
      <c r="J68" s="11">
        <v>201.77909918</v>
      </c>
      <c r="K68" s="11">
        <v>232.83679892999999</v>
      </c>
      <c r="L68" s="11">
        <v>275.11976569000001</v>
      </c>
      <c r="M68" s="11">
        <v>315.88816126</v>
      </c>
      <c r="N68" s="11">
        <v>355.55087594999998</v>
      </c>
      <c r="O68" s="11">
        <v>394.92895018000002</v>
      </c>
      <c r="P68" s="11">
        <v>394.92895018000002</v>
      </c>
    </row>
    <row r="69" spans="1:18" x14ac:dyDescent="0.2">
      <c r="A69" s="9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8" x14ac:dyDescent="0.2">
      <c r="A70" s="9" t="s">
        <v>8</v>
      </c>
      <c r="E70" s="11">
        <v>26.538596999999999</v>
      </c>
      <c r="F70" s="11">
        <v>67.6311453</v>
      </c>
      <c r="G70" s="11">
        <v>87.8860557</v>
      </c>
      <c r="H70" s="11">
        <v>109.5597594</v>
      </c>
      <c r="I70" s="11">
        <v>129.53592270000001</v>
      </c>
      <c r="J70" s="11">
        <v>150.57247320000002</v>
      </c>
      <c r="K70" s="11">
        <v>162.71097300000002</v>
      </c>
      <c r="L70" s="11">
        <v>182.77034040000001</v>
      </c>
      <c r="M70" s="11">
        <v>220.41297630000003</v>
      </c>
      <c r="N70" s="11">
        <v>248.13691380000003</v>
      </c>
      <c r="O70" s="11">
        <v>280.84904460000001</v>
      </c>
      <c r="P70" s="11">
        <v>280.84904460000001</v>
      </c>
    </row>
    <row r="71" spans="1:18" x14ac:dyDescent="0.2">
      <c r="A71" s="9" t="s">
        <v>9</v>
      </c>
      <c r="E71" s="16">
        <v>11.6957466</v>
      </c>
      <c r="F71" s="16">
        <v>25.695207</v>
      </c>
      <c r="G71" s="16">
        <v>39.978286199999999</v>
      </c>
      <c r="H71" s="16">
        <v>49.8638628</v>
      </c>
      <c r="I71" s="16">
        <v>63.773874900000003</v>
      </c>
      <c r="J71" s="16">
        <v>77.5900161</v>
      </c>
      <c r="K71" s="16">
        <v>88.633678500000002</v>
      </c>
      <c r="L71" s="16">
        <v>103.1224392</v>
      </c>
      <c r="M71" s="16">
        <v>119.7721908</v>
      </c>
      <c r="N71" s="16">
        <v>133.14004919999999</v>
      </c>
      <c r="O71" s="16">
        <v>149.29843049999999</v>
      </c>
      <c r="P71" s="16">
        <v>149.29843049999999</v>
      </c>
    </row>
    <row r="72" spans="1:18" x14ac:dyDescent="0.2">
      <c r="A72" s="9" t="s">
        <v>28</v>
      </c>
      <c r="E72" s="11">
        <v>38.234343600000003</v>
      </c>
      <c r="F72" s="11">
        <v>93.326352299999996</v>
      </c>
      <c r="G72" s="11">
        <v>127.8643419</v>
      </c>
      <c r="H72" s="11">
        <v>159.42362220000001</v>
      </c>
      <c r="I72" s="11">
        <v>193.30979760000002</v>
      </c>
      <c r="J72" s="11">
        <v>228.1624893</v>
      </c>
      <c r="K72" s="11">
        <v>251.34465150000003</v>
      </c>
      <c r="L72" s="11">
        <v>285.89277960000004</v>
      </c>
      <c r="M72" s="11">
        <v>340.18516710000006</v>
      </c>
      <c r="N72" s="11">
        <v>381.27696300000002</v>
      </c>
      <c r="O72" s="11">
        <v>430.14747510000001</v>
      </c>
      <c r="P72" s="11">
        <v>430.14747510000001</v>
      </c>
    </row>
    <row r="73" spans="1:18" x14ac:dyDescent="0.2">
      <c r="A73" s="9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1:18" x14ac:dyDescent="0.2">
      <c r="A74" s="21" t="s">
        <v>11</v>
      </c>
      <c r="E74" s="11">
        <f>IF(OR(E68="",E72=""),"",SUM(E68,E72))</f>
        <v>70.815174689999992</v>
      </c>
      <c r="F74" s="11">
        <f t="shared" ref="F74:P74" si="21">IF(OR(F68="",F72=""),"",SUM(F68,F72))</f>
        <v>167.46058326999997</v>
      </c>
      <c r="G74" s="11">
        <f t="shared" si="21"/>
        <v>232.62797914000001</v>
      </c>
      <c r="H74" s="11">
        <f t="shared" si="21"/>
        <v>295.44141607</v>
      </c>
      <c r="I74" s="11">
        <f t="shared" si="21"/>
        <v>362.65313758000002</v>
      </c>
      <c r="J74" s="11">
        <f t="shared" si="21"/>
        <v>429.94158848000001</v>
      </c>
      <c r="K74" s="11">
        <f t="shared" si="21"/>
        <v>484.18145043000004</v>
      </c>
      <c r="L74" s="11">
        <f t="shared" si="21"/>
        <v>561.01254529000005</v>
      </c>
      <c r="M74" s="11">
        <f t="shared" si="21"/>
        <v>656.07332836</v>
      </c>
      <c r="N74" s="11">
        <f t="shared" si="21"/>
        <v>736.82783895</v>
      </c>
      <c r="O74" s="11">
        <f t="shared" si="21"/>
        <v>825.07642527999997</v>
      </c>
      <c r="P74" s="11">
        <f t="shared" si="21"/>
        <v>825.07642527999997</v>
      </c>
    </row>
    <row r="75" spans="1:18" x14ac:dyDescent="0.2">
      <c r="A75" s="23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5"/>
    </row>
    <row r="76" spans="1:18" x14ac:dyDescent="0.2">
      <c r="A76" s="2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8" ht="19.5" x14ac:dyDescent="0.4">
      <c r="A77" s="5" t="s">
        <v>30</v>
      </c>
      <c r="E77" s="28" t="s">
        <v>14</v>
      </c>
      <c r="F77" s="28" t="s">
        <v>15</v>
      </c>
      <c r="G77" s="28" t="s">
        <v>16</v>
      </c>
      <c r="H77" s="28" t="s">
        <v>17</v>
      </c>
      <c r="I77" s="28" t="s">
        <v>18</v>
      </c>
      <c r="J77" s="28" t="s">
        <v>19</v>
      </c>
      <c r="K77" s="28" t="s">
        <v>20</v>
      </c>
      <c r="L77" s="28" t="s">
        <v>21</v>
      </c>
      <c r="M77" s="28" t="s">
        <v>22</v>
      </c>
      <c r="N77" s="28" t="s">
        <v>23</v>
      </c>
      <c r="O77" s="28" t="s">
        <v>24</v>
      </c>
      <c r="P77" s="28" t="s">
        <v>25</v>
      </c>
    </row>
    <row r="78" spans="1:18" x14ac:dyDescent="0.2">
      <c r="A78" s="9" t="s">
        <v>5</v>
      </c>
      <c r="E78" s="11">
        <f t="shared" ref="E78:P79" si="22">IF(E66="","",E66-E54)</f>
        <v>5.0365381099999951</v>
      </c>
      <c r="F78" s="11">
        <f t="shared" si="22"/>
        <v>16.137797279999987</v>
      </c>
      <c r="G78" s="11">
        <f t="shared" si="22"/>
        <v>22.493624239999995</v>
      </c>
      <c r="H78" s="11">
        <f t="shared" si="22"/>
        <v>24.667692729999999</v>
      </c>
      <c r="I78" s="11">
        <f t="shared" si="22"/>
        <v>30.125312660000006</v>
      </c>
      <c r="J78" s="11">
        <f t="shared" si="22"/>
        <v>35.034416569999991</v>
      </c>
      <c r="K78" s="11">
        <f t="shared" si="22"/>
        <v>37.557105469999996</v>
      </c>
      <c r="L78" s="11">
        <f t="shared" si="22"/>
        <v>42.884595099999984</v>
      </c>
      <c r="M78" s="11">
        <f t="shared" si="22"/>
        <v>48.652303329999995</v>
      </c>
      <c r="N78" s="11">
        <f t="shared" si="22"/>
        <v>57.120795189999996</v>
      </c>
      <c r="O78" s="11">
        <f t="shared" si="22"/>
        <v>59.876924339999988</v>
      </c>
      <c r="P78" s="11">
        <f t="shared" si="22"/>
        <v>39.860181920000002</v>
      </c>
    </row>
    <row r="79" spans="1:18" x14ac:dyDescent="0.2">
      <c r="A79" s="9" t="s">
        <v>6</v>
      </c>
      <c r="E79" s="16">
        <f t="shared" si="22"/>
        <v>3.3652968499999965</v>
      </c>
      <c r="F79" s="16">
        <f t="shared" si="22"/>
        <v>6.4340216399999974</v>
      </c>
      <c r="G79" s="16">
        <f t="shared" si="22"/>
        <v>8.356953309999998</v>
      </c>
      <c r="H79" s="16">
        <f t="shared" si="22"/>
        <v>10.567521119999995</v>
      </c>
      <c r="I79" s="16">
        <f t="shared" si="22"/>
        <v>12.090749359999997</v>
      </c>
      <c r="J79" s="16">
        <f t="shared" si="22"/>
        <v>12.837104019999991</v>
      </c>
      <c r="K79" s="16">
        <f t="shared" si="22"/>
        <v>14.732713339999989</v>
      </c>
      <c r="L79" s="16">
        <f t="shared" si="22"/>
        <v>17.744164429999984</v>
      </c>
      <c r="M79" s="16">
        <f t="shared" si="22"/>
        <v>18.747394089999986</v>
      </c>
      <c r="N79" s="16">
        <f t="shared" si="22"/>
        <v>21.662788079999984</v>
      </c>
      <c r="O79" s="16">
        <f t="shared" si="22"/>
        <v>23.14426714999999</v>
      </c>
      <c r="P79" s="16">
        <f t="shared" si="22"/>
        <v>13.483773309999989</v>
      </c>
    </row>
    <row r="80" spans="1:18" x14ac:dyDescent="0.2">
      <c r="A80" s="9" t="s">
        <v>7</v>
      </c>
      <c r="E80" s="11">
        <f t="shared" ref="E80:P80" si="23">IF(E68="","",E78+E79)</f>
        <v>8.4018349599999915</v>
      </c>
      <c r="F80" s="11">
        <f t="shared" si="23"/>
        <v>22.571818919999984</v>
      </c>
      <c r="G80" s="11">
        <f t="shared" si="23"/>
        <v>30.850577549999993</v>
      </c>
      <c r="H80" s="11">
        <f t="shared" si="23"/>
        <v>35.235213849999994</v>
      </c>
      <c r="I80" s="11">
        <f t="shared" si="23"/>
        <v>42.216062020000003</v>
      </c>
      <c r="J80" s="11">
        <f t="shared" si="23"/>
        <v>47.871520589999982</v>
      </c>
      <c r="K80" s="11">
        <f t="shared" si="23"/>
        <v>52.289818809999986</v>
      </c>
      <c r="L80" s="11">
        <f t="shared" si="23"/>
        <v>60.628759529999968</v>
      </c>
      <c r="M80" s="11">
        <f t="shared" si="23"/>
        <v>67.399697419999981</v>
      </c>
      <c r="N80" s="11">
        <f t="shared" si="23"/>
        <v>78.78358326999998</v>
      </c>
      <c r="O80" s="11">
        <f t="shared" si="23"/>
        <v>83.021191489999978</v>
      </c>
      <c r="P80" s="11">
        <f t="shared" si="23"/>
        <v>53.343955229999992</v>
      </c>
    </row>
    <row r="81" spans="1:16" x14ac:dyDescent="0.2">
      <c r="A81" s="9"/>
      <c r="E81" s="11" t="str">
        <f t="shared" ref="E81:P81" si="24">IF(E69="","",E69-E60)</f>
        <v/>
      </c>
      <c r="F81" s="11" t="str">
        <f t="shared" si="24"/>
        <v/>
      </c>
      <c r="G81" s="11" t="str">
        <f t="shared" si="24"/>
        <v/>
      </c>
      <c r="H81" s="11" t="str">
        <f t="shared" si="24"/>
        <v/>
      </c>
      <c r="I81" s="11" t="str">
        <f t="shared" si="24"/>
        <v/>
      </c>
      <c r="J81" s="11" t="str">
        <f t="shared" si="24"/>
        <v/>
      </c>
      <c r="K81" s="11" t="str">
        <f t="shared" si="24"/>
        <v/>
      </c>
      <c r="L81" s="11" t="str">
        <f t="shared" si="24"/>
        <v/>
      </c>
      <c r="M81" s="11" t="str">
        <f t="shared" si="24"/>
        <v/>
      </c>
      <c r="N81" s="11" t="str">
        <f t="shared" si="24"/>
        <v/>
      </c>
      <c r="O81" s="11" t="str">
        <f t="shared" si="24"/>
        <v/>
      </c>
      <c r="P81" s="11" t="str">
        <f t="shared" si="24"/>
        <v/>
      </c>
    </row>
    <row r="82" spans="1:16" x14ac:dyDescent="0.2">
      <c r="A82" s="9" t="s">
        <v>8</v>
      </c>
      <c r="E82" s="11">
        <f t="shared" ref="E82:P83" si="25">IF(E70="","",E70-E58)</f>
        <v>7.7446052999999999</v>
      </c>
      <c r="F82" s="11">
        <f t="shared" si="25"/>
        <v>11.320999200000003</v>
      </c>
      <c r="G82" s="11">
        <f t="shared" si="25"/>
        <v>18.243662400000005</v>
      </c>
      <c r="H82" s="11">
        <f t="shared" si="25"/>
        <v>25.397538300000008</v>
      </c>
      <c r="I82" s="11">
        <f t="shared" si="25"/>
        <v>31.787868600000024</v>
      </c>
      <c r="J82" s="11">
        <f t="shared" si="25"/>
        <v>34.453831500000035</v>
      </c>
      <c r="K82" s="11">
        <f t="shared" si="25"/>
        <v>26.171595000000053</v>
      </c>
      <c r="L82" s="11">
        <f t="shared" si="25"/>
        <v>17.123031000000026</v>
      </c>
      <c r="M82" s="11">
        <f t="shared" si="25"/>
        <v>32.535965700000048</v>
      </c>
      <c r="N82" s="11">
        <f t="shared" si="25"/>
        <v>42.070718700000043</v>
      </c>
      <c r="O82" s="11">
        <f t="shared" si="25"/>
        <v>50.869422000000043</v>
      </c>
      <c r="P82" s="11">
        <f t="shared" si="25"/>
        <v>26.882153100000039</v>
      </c>
    </row>
    <row r="83" spans="1:16" x14ac:dyDescent="0.2">
      <c r="A83" s="9" t="s">
        <v>9</v>
      </c>
      <c r="E83" s="16">
        <f t="shared" si="25"/>
        <v>1.7443313999999983</v>
      </c>
      <c r="F83" s="16">
        <f t="shared" si="25"/>
        <v>6.9118802999999964</v>
      </c>
      <c r="G83" s="16">
        <f t="shared" si="25"/>
        <v>14.981606999999997</v>
      </c>
      <c r="H83" s="16">
        <f t="shared" si="25"/>
        <v>12.227118299999994</v>
      </c>
      <c r="I83" s="16">
        <f t="shared" si="25"/>
        <v>18.1547658</v>
      </c>
      <c r="J83" s="16">
        <f t="shared" si="25"/>
        <v>24.927389999999995</v>
      </c>
      <c r="K83" s="16">
        <f t="shared" si="25"/>
        <v>24.910460099999995</v>
      </c>
      <c r="L83" s="16">
        <f t="shared" si="25"/>
        <v>27.461361599999989</v>
      </c>
      <c r="M83" s="16">
        <f t="shared" si="25"/>
        <v>32.318289899999996</v>
      </c>
      <c r="N83" s="16">
        <f t="shared" si="25"/>
        <v>38.742217199999985</v>
      </c>
      <c r="O83" s="16">
        <f t="shared" si="25"/>
        <v>37.470114899999984</v>
      </c>
      <c r="P83" s="16">
        <f t="shared" si="25"/>
        <v>25.506449099999983</v>
      </c>
    </row>
    <row r="84" spans="1:16" x14ac:dyDescent="0.2">
      <c r="A84" s="9" t="s">
        <v>28</v>
      </c>
      <c r="E84" s="11">
        <f t="shared" ref="E84:P84" si="26">IF(E72="","",E82+E83)</f>
        <v>9.4889366999999982</v>
      </c>
      <c r="F84" s="11">
        <f t="shared" si="26"/>
        <v>18.232879499999999</v>
      </c>
      <c r="G84" s="11">
        <f t="shared" si="26"/>
        <v>33.225269400000002</v>
      </c>
      <c r="H84" s="11">
        <f t="shared" si="26"/>
        <v>37.624656600000002</v>
      </c>
      <c r="I84" s="11">
        <f t="shared" si="26"/>
        <v>49.942634400000024</v>
      </c>
      <c r="J84" s="11">
        <f t="shared" si="26"/>
        <v>59.381221500000031</v>
      </c>
      <c r="K84" s="11">
        <f t="shared" si="26"/>
        <v>51.082055100000048</v>
      </c>
      <c r="L84" s="11">
        <f t="shared" si="26"/>
        <v>44.584392600000015</v>
      </c>
      <c r="M84" s="11">
        <f t="shared" si="26"/>
        <v>64.854255600000045</v>
      </c>
      <c r="N84" s="11">
        <f t="shared" si="26"/>
        <v>80.812935900000028</v>
      </c>
      <c r="O84" s="11">
        <f t="shared" si="26"/>
        <v>88.339536900000027</v>
      </c>
      <c r="P84" s="11">
        <f t="shared" si="26"/>
        <v>52.388602200000022</v>
      </c>
    </row>
    <row r="86" spans="1:16" x14ac:dyDescent="0.2">
      <c r="A86" s="9" t="s">
        <v>11</v>
      </c>
      <c r="E86" s="11">
        <f t="shared" ref="E86:P86" si="27">IF(E74="","",E80+E84)</f>
        <v>17.890771659999992</v>
      </c>
      <c r="F86" s="11">
        <f t="shared" si="27"/>
        <v>40.80469841999998</v>
      </c>
      <c r="G86" s="11">
        <f t="shared" si="27"/>
        <v>64.075846949999999</v>
      </c>
      <c r="H86" s="11">
        <f t="shared" si="27"/>
        <v>72.859870449999988</v>
      </c>
      <c r="I86" s="11">
        <f t="shared" si="27"/>
        <v>92.158696420000027</v>
      </c>
      <c r="J86" s="11">
        <f t="shared" si="27"/>
        <v>107.25274209000001</v>
      </c>
      <c r="K86" s="11">
        <f t="shared" si="27"/>
        <v>103.37187391000003</v>
      </c>
      <c r="L86" s="11">
        <f t="shared" si="27"/>
        <v>105.21315212999998</v>
      </c>
      <c r="M86" s="11">
        <f t="shared" si="27"/>
        <v>132.25395302000004</v>
      </c>
      <c r="N86" s="11">
        <f t="shared" si="27"/>
        <v>159.59651917000002</v>
      </c>
      <c r="O86" s="11">
        <f t="shared" si="27"/>
        <v>171.36072839000002</v>
      </c>
      <c r="P86" s="11">
        <f t="shared" si="27"/>
        <v>105.73255743000001</v>
      </c>
    </row>
    <row r="87" spans="1:16" x14ac:dyDescent="0.2">
      <c r="A87" s="9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 x14ac:dyDescent="0.2">
      <c r="A88" s="9"/>
    </row>
    <row r="89" spans="1:16" x14ac:dyDescent="0.2">
      <c r="A89" s="9" t="s">
        <v>5</v>
      </c>
      <c r="E89" s="27">
        <f t="shared" ref="E89:P90" si="28">IF(E66="","",E66/E54-1)</f>
        <v>0.30508834195726586</v>
      </c>
      <c r="F89" s="27">
        <f t="shared" si="28"/>
        <v>0.46362729983314188</v>
      </c>
      <c r="G89" s="27">
        <f t="shared" si="28"/>
        <v>0.45509531804425607</v>
      </c>
      <c r="H89" s="27">
        <f t="shared" si="28"/>
        <v>0.36223049973016375</v>
      </c>
      <c r="I89" s="27">
        <f t="shared" si="28"/>
        <v>0.35325794428075352</v>
      </c>
      <c r="J89" s="27">
        <f t="shared" si="28"/>
        <v>0.34213142951281483</v>
      </c>
      <c r="K89" s="27">
        <f t="shared" si="28"/>
        <v>0.31169696810020309</v>
      </c>
      <c r="L89" s="27">
        <f t="shared" si="28"/>
        <v>0.29917706105822961</v>
      </c>
      <c r="M89" s="27">
        <f t="shared" si="28"/>
        <v>0.2936662940878767</v>
      </c>
      <c r="N89" s="27">
        <f t="shared" si="28"/>
        <v>0.31077060400613932</v>
      </c>
      <c r="O89" s="27">
        <f t="shared" si="28"/>
        <v>0.28757115669810296</v>
      </c>
      <c r="P89" s="27">
        <f t="shared" si="28"/>
        <v>0.17464705725342178</v>
      </c>
    </row>
    <row r="90" spans="1:16" x14ac:dyDescent="0.2">
      <c r="A90" s="9" t="s">
        <v>6</v>
      </c>
      <c r="E90" s="30">
        <f t="shared" si="28"/>
        <v>0.43873022164000619</v>
      </c>
      <c r="F90" s="30">
        <f t="shared" si="28"/>
        <v>0.38401253315287098</v>
      </c>
      <c r="G90" s="30">
        <f t="shared" si="28"/>
        <v>0.34128293459976189</v>
      </c>
      <c r="H90" s="30">
        <f t="shared" si="28"/>
        <v>0.32333245266428534</v>
      </c>
      <c r="I90" s="30">
        <f t="shared" si="28"/>
        <v>0.28891533006827919</v>
      </c>
      <c r="J90" s="30">
        <f t="shared" si="28"/>
        <v>0.24922971735938693</v>
      </c>
      <c r="K90" s="30">
        <f t="shared" si="28"/>
        <v>0.24532192569633482</v>
      </c>
      <c r="L90" s="30">
        <f t="shared" si="28"/>
        <v>0.24939390425337593</v>
      </c>
      <c r="M90" s="30">
        <f t="shared" si="28"/>
        <v>0.22637298734660849</v>
      </c>
      <c r="N90" s="30">
        <f t="shared" si="28"/>
        <v>0.23302449589016883</v>
      </c>
      <c r="O90" s="30">
        <f t="shared" si="28"/>
        <v>0.22320263388612704</v>
      </c>
      <c r="P90" s="30">
        <f t="shared" si="28"/>
        <v>0.11895464337226214</v>
      </c>
    </row>
    <row r="91" spans="1:16" x14ac:dyDescent="0.2">
      <c r="A91" s="9" t="s">
        <v>7</v>
      </c>
      <c r="E91" s="27">
        <f t="shared" ref="E91:P91" si="29">IF(E79="","",E68/E56-1)</f>
        <v>0.34748485482304381</v>
      </c>
      <c r="F91" s="27">
        <f t="shared" si="29"/>
        <v>0.43775723482664319</v>
      </c>
      <c r="G91" s="27">
        <f t="shared" si="29"/>
        <v>0.41739007530456607</v>
      </c>
      <c r="H91" s="27">
        <f t="shared" si="29"/>
        <v>0.34961611265565584</v>
      </c>
      <c r="I91" s="27">
        <f t="shared" si="29"/>
        <v>0.33207713322771748</v>
      </c>
      <c r="J91" s="27">
        <f t="shared" si="29"/>
        <v>0.31104069746641039</v>
      </c>
      <c r="K91" s="27">
        <f t="shared" si="29"/>
        <v>0.28961890570114068</v>
      </c>
      <c r="L91" s="27">
        <f t="shared" si="29"/>
        <v>0.28266341146618434</v>
      </c>
      <c r="M91" s="27">
        <f t="shared" si="29"/>
        <v>0.27123873832387724</v>
      </c>
      <c r="N91" s="27">
        <f t="shared" si="29"/>
        <v>0.28465640758024824</v>
      </c>
      <c r="O91" s="27">
        <f t="shared" si="29"/>
        <v>0.26617225502400332</v>
      </c>
      <c r="P91" s="27">
        <f t="shared" si="29"/>
        <v>0.15616597923983244</v>
      </c>
    </row>
    <row r="92" spans="1:16" x14ac:dyDescent="0.2">
      <c r="A92" s="9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</row>
    <row r="93" spans="1:16" x14ac:dyDescent="0.2">
      <c r="A93" s="9" t="s">
        <v>8</v>
      </c>
      <c r="E93" s="27">
        <f t="shared" ref="E93:P94" si="30">IF(E70="","",E70/E58-1)</f>
        <v>0.41207878686037724</v>
      </c>
      <c r="F93" s="27">
        <f t="shared" si="30"/>
        <v>0.20104723542885639</v>
      </c>
      <c r="G93" s="27">
        <f t="shared" si="30"/>
        <v>0.26196202536307722</v>
      </c>
      <c r="H93" s="27">
        <f t="shared" si="30"/>
        <v>0.30176886931041325</v>
      </c>
      <c r="I93" s="27">
        <f t="shared" si="30"/>
        <v>0.32520206046741174</v>
      </c>
      <c r="J93" s="27">
        <f t="shared" si="30"/>
        <v>0.29671231936224096</v>
      </c>
      <c r="K93" s="27">
        <f t="shared" si="30"/>
        <v>0.1916780007596055</v>
      </c>
      <c r="L93" s="27">
        <f t="shared" si="30"/>
        <v>0.10337041429783733</v>
      </c>
      <c r="M93" s="27">
        <f t="shared" si="30"/>
        <v>0.17317693951002244</v>
      </c>
      <c r="N93" s="27">
        <f t="shared" si="30"/>
        <v>0.20416118558205976</v>
      </c>
      <c r="O93" s="27">
        <f t="shared" si="30"/>
        <v>0.22119099694530964</v>
      </c>
      <c r="P93" s="27">
        <f t="shared" si="30"/>
        <v>0.10584904568161013</v>
      </c>
    </row>
    <row r="94" spans="1:16" x14ac:dyDescent="0.2">
      <c r="A94" s="9" t="s">
        <v>9</v>
      </c>
      <c r="E94" s="30">
        <f t="shared" si="30"/>
        <v>0.17528475748856276</v>
      </c>
      <c r="F94" s="30">
        <f t="shared" si="30"/>
        <v>0.36797956029801671</v>
      </c>
      <c r="G94" s="30">
        <f t="shared" si="30"/>
        <v>0.59934389204786842</v>
      </c>
      <c r="H94" s="30">
        <f t="shared" si="30"/>
        <v>0.3248718363513079</v>
      </c>
      <c r="I94" s="30">
        <f t="shared" si="30"/>
        <v>0.39796405844321936</v>
      </c>
      <c r="J94" s="30">
        <f t="shared" si="30"/>
        <v>0.47334118797391289</v>
      </c>
      <c r="K94" s="30">
        <f t="shared" si="30"/>
        <v>0.39091654071257631</v>
      </c>
      <c r="L94" s="30">
        <f t="shared" si="30"/>
        <v>0.36295229292372633</v>
      </c>
      <c r="M94" s="30">
        <f t="shared" si="30"/>
        <v>0.36954657902515575</v>
      </c>
      <c r="N94" s="30">
        <f t="shared" si="30"/>
        <v>0.41041426883617382</v>
      </c>
      <c r="O94" s="30">
        <f t="shared" si="30"/>
        <v>0.33506822220257049</v>
      </c>
      <c r="P94" s="30">
        <f t="shared" si="30"/>
        <v>0.20604282128406082</v>
      </c>
    </row>
    <row r="95" spans="1:16" x14ac:dyDescent="0.2">
      <c r="A95" s="9" t="s">
        <v>28</v>
      </c>
      <c r="E95" s="27">
        <f t="shared" ref="E95:P95" si="31">IF(E83="","",E72/E60-1)</f>
        <v>0.3301027093827642</v>
      </c>
      <c r="F95" s="27">
        <f t="shared" si="31"/>
        <v>0.24280245432995873</v>
      </c>
      <c r="G95" s="27">
        <f t="shared" si="31"/>
        <v>0.35107348922930326</v>
      </c>
      <c r="H95" s="27">
        <f t="shared" si="31"/>
        <v>0.30890785003514032</v>
      </c>
      <c r="I95" s="27">
        <f t="shared" si="31"/>
        <v>0.34835476468435855</v>
      </c>
      <c r="J95" s="27">
        <f t="shared" si="31"/>
        <v>0.35182353038350622</v>
      </c>
      <c r="K95" s="27">
        <f t="shared" si="31"/>
        <v>0.25507536613562087</v>
      </c>
      <c r="L95" s="27">
        <f t="shared" si="31"/>
        <v>0.18476105681316435</v>
      </c>
      <c r="M95" s="27">
        <f t="shared" si="31"/>
        <v>0.23555021572650436</v>
      </c>
      <c r="N95" s="27">
        <f t="shared" si="31"/>
        <v>0.26896043656202462</v>
      </c>
      <c r="O95" s="27">
        <f t="shared" si="31"/>
        <v>0.25844787972218031</v>
      </c>
      <c r="P95" s="27">
        <f t="shared" si="31"/>
        <v>0.13868265170800709</v>
      </c>
    </row>
    <row r="96" spans="1:16" x14ac:dyDescent="0.2"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</row>
    <row r="97" spans="1:18" x14ac:dyDescent="0.2">
      <c r="A97" s="9" t="s">
        <v>11</v>
      </c>
      <c r="E97" s="27">
        <f t="shared" ref="E97:P97" si="32">IF(E74="","",E74/E62-1)</f>
        <v>0.3380439010310361</v>
      </c>
      <c r="F97" s="27">
        <f t="shared" si="32"/>
        <v>0.32216977891177678</v>
      </c>
      <c r="G97" s="27">
        <f t="shared" si="32"/>
        <v>0.38015447278810233</v>
      </c>
      <c r="H97" s="27">
        <f t="shared" si="32"/>
        <v>0.32734012268200008</v>
      </c>
      <c r="I97" s="27">
        <f t="shared" si="32"/>
        <v>0.34070458536886261</v>
      </c>
      <c r="J97" s="27">
        <f t="shared" si="32"/>
        <v>0.33237201499172664</v>
      </c>
      <c r="K97" s="27">
        <f t="shared" si="32"/>
        <v>0.27145292630152928</v>
      </c>
      <c r="L97" s="27">
        <f t="shared" si="32"/>
        <v>0.23083214613466341</v>
      </c>
      <c r="M97" s="27">
        <f t="shared" si="32"/>
        <v>0.25248007089114788</v>
      </c>
      <c r="N97" s="27">
        <f t="shared" si="32"/>
        <v>0.27648624338476102</v>
      </c>
      <c r="O97" s="27">
        <f t="shared" si="32"/>
        <v>0.2621334154973407</v>
      </c>
      <c r="P97" s="27">
        <f t="shared" si="32"/>
        <v>0.14698472059825463</v>
      </c>
    </row>
    <row r="103" spans="1:18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</row>
  </sheetData>
  <conditionalFormatting sqref="C29:C35 E29:P35 C37:C38 E37:P38 C40:C42 E40:P42 C44:C46 E44:P46 C48 E48:P48 E78:P84 E86:P87 E89:P91 E93:P95 E97:P97">
    <cfRule type="cellIs" dxfId="13" priority="5" stopIfTrue="1" operator="greaterThanOrEqual">
      <formula>0</formula>
    </cfRule>
    <cfRule type="cellIs" dxfId="12" priority="6" stopIfTrue="1" operator="lessThan">
      <formula>0</formula>
    </cfRule>
  </conditionalFormatting>
  <conditionalFormatting sqref="R29:R35 R37">
    <cfRule type="cellIs" dxfId="11" priority="3" stopIfTrue="1" operator="greaterThanOrEqual">
      <formula>0</formula>
    </cfRule>
    <cfRule type="cellIs" dxfId="10" priority="4" stopIfTrue="1" operator="lessThan">
      <formula>0</formula>
    </cfRule>
  </conditionalFormatting>
  <conditionalFormatting sqref="R40:R42 R44:R46 R48">
    <cfRule type="cellIs" dxfId="9" priority="1" stopIfTrue="1" operator="lessThan">
      <formula>0</formula>
    </cfRule>
    <cfRule type="cellIs" dxfId="8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25vJul</vt:lpstr>
      <vt:lpstr>24v25</vt:lpstr>
      <vt:lpstr>'24v25'!Print_Area</vt:lpstr>
      <vt:lpstr>'25vJul'!Print_Area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David</dc:creator>
  <cp:lastModifiedBy>Keller, David</cp:lastModifiedBy>
  <dcterms:created xsi:type="dcterms:W3CDTF">2025-11-13T19:14:42Z</dcterms:created>
  <dcterms:modified xsi:type="dcterms:W3CDTF">2025-11-13T19:15:33Z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